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  <sheet name="Лист1" sheetId="2" r:id="rId2"/>
  </sheets>
  <definedNames>
    <definedName name="_xlnm.Print_Titles" localSheetId="0">'приложение'!$196:$197</definedName>
    <definedName name="_xlnm.Print_Area" localSheetId="0">'приложение'!$A$1:$H$256</definedName>
  </definedNames>
  <calcPr fullCalcOnLoad="1"/>
</workbook>
</file>

<file path=xl/sharedStrings.xml><?xml version="1.0" encoding="utf-8"?>
<sst xmlns="http://schemas.openxmlformats.org/spreadsheetml/2006/main" count="435" uniqueCount="415">
  <si>
    <t>0102</t>
  </si>
  <si>
    <t>0103</t>
  </si>
  <si>
    <t>0104</t>
  </si>
  <si>
    <t>0106</t>
  </si>
  <si>
    <t>0100</t>
  </si>
  <si>
    <t>0309</t>
  </si>
  <si>
    <t>0300</t>
  </si>
  <si>
    <t>0405</t>
  </si>
  <si>
    <t>0400</t>
  </si>
  <si>
    <t>0502</t>
  </si>
  <si>
    <t>0500</t>
  </si>
  <si>
    <t>0600</t>
  </si>
  <si>
    <t>0701</t>
  </si>
  <si>
    <t>0702</t>
  </si>
  <si>
    <t>0707</t>
  </si>
  <si>
    <t>0709</t>
  </si>
  <si>
    <t>0700</t>
  </si>
  <si>
    <t>0801</t>
  </si>
  <si>
    <t>0804</t>
  </si>
  <si>
    <t>0800</t>
  </si>
  <si>
    <t>0901</t>
  </si>
  <si>
    <t>0902</t>
  </si>
  <si>
    <t>0900</t>
  </si>
  <si>
    <t>1101</t>
  </si>
  <si>
    <t>ДОХОДЫ</t>
  </si>
  <si>
    <t>Утверждено с учетом изменений на 1пол. 2006 год</t>
  </si>
  <si>
    <t>процент исполнения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</si>
  <si>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</si>
  <si>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</si>
  <si>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</si>
  <si>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</si>
  <si>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</si>
  <si>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</si>
  <si>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</si>
  <si>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1 01 02021 01 0000 110</t>
  </si>
  <si>
    <t>1 01 02022 01 0000 110</t>
  </si>
  <si>
    <t>1 01 02030 01 0000 110</t>
  </si>
  <si>
    <t xml:space="preserve">1 01 02040 01 0000 110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</si>
  <si>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</si>
  <si>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 xml:space="preserve">1 01 02050 01 0000 110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</si>
  <si>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</si>
  <si>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</si>
  <si>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</si>
  <si>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</si>
  <si>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</si>
  <si>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</si>
  <si>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</si>
  <si>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</si>
  <si>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1 08 03000 01 0000 110 </t>
  </si>
  <si>
    <t>Госпошлина по делам, рассматриваемым в судах общей юрисдикции, мировыми судьями</t>
  </si>
  <si>
    <t xml:space="preserve">1 08 03010 01 0000 110 </t>
  </si>
  <si>
    <t xml:space="preserve">1 08 07000 01 0000 110 </t>
  </si>
  <si>
    <t>Госпошлина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</si>
  <si>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</si>
  <si>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</si>
  <si>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</si>
  <si>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</si>
  <si>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>Проценты, полученные от предоставления бюджетных кредитов внутри страны</t>
  </si>
  <si>
    <t>1 11 03050 05 0000 120</t>
  </si>
  <si>
    <t xml:space="preserve">Проценты, полученные от предоставления бюджетных кредитов внутри страны за счет средств  местных бюджетов  </t>
  </si>
  <si>
    <t>1 11 05000 00 0000 120</t>
  </si>
  <si>
    <t>1 11 05030 00 0000 120</t>
  </si>
  <si>
    <t>1 11 05035 05 0000 120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</si>
  <si>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</si>
  <si>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</si>
  <si>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</si>
  <si>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</si>
  <si>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</si>
  <si>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 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</si>
  <si>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</si>
  <si>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</si>
  <si>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1 11 08045 10 000 120</t>
  </si>
  <si>
    <t>Прочие поступления от использования имущества , находящихся в  собственности поселений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</si>
  <si>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</si>
  <si>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</si>
  <si>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</si>
  <si>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</si>
  <si>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</si>
  <si>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</si>
  <si>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</si>
  <si>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</si>
  <si>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</si>
  <si>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</si>
  <si>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</si>
  <si>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</si>
  <si>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</si>
  <si>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</si>
  <si>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</si>
  <si>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</si>
  <si>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t xml:space="preserve">Дотации на выравнивание уровня бюджетной обеспеченности </t>
  </si>
  <si>
    <t>2 02 02000 00 0000 151</t>
  </si>
  <si>
    <t>Реализация государственного стандарта общего образования в общеобразовательных учреждениях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</si>
  <si>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</si>
  <si>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ВСЕГО ДОХОДОВ </t>
  </si>
  <si>
    <t>РАСХОДЫ</t>
  </si>
  <si>
    <t>Радел, подраздел</t>
  </si>
  <si>
    <t>Наименование расходов</t>
  </si>
  <si>
    <t>Другие общегосударственные вопросы</t>
  </si>
  <si>
    <t>ИТОГО ОБЩЕГОСУДАРСТВЕННЫЕ ВОПРОСЫ</t>
  </si>
  <si>
    <t>Другие вопросы в области национальной безопасности и правоохранительной деятельности</t>
  </si>
  <si>
    <t>ИТОГО НАЦИОНАЛЬНАЯ БЕЗОПАСНОСТЬ И ПРАВООХРАНИТЕЛЬНАЯ ДЕЯТЕЛЬНОСТЬ</t>
  </si>
  <si>
    <t>Сельское хозяйство и рыболовство</t>
  </si>
  <si>
    <t>Другие вопросы в области национальной экономики</t>
  </si>
  <si>
    <t>ИТОГО НАЦИОНАЛЬНАЯ ЭКОНОМИКА</t>
  </si>
  <si>
    <t>Коммунальное хозяйство</t>
  </si>
  <si>
    <t>ИТОГО ЖИЛИЩНО-КОММУНАЛЬНОЕ ХОЗЯЙСТВО</t>
  </si>
  <si>
    <t>Другие вопросы в области охраны окружающей среды</t>
  </si>
  <si>
    <t>ИТОГО ОХРАНА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</si>
  <si>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</si>
  <si>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</si>
  <si>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</si>
  <si>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</si>
  <si>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</si>
  <si>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</si>
  <si>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</si>
  <si>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</si>
  <si>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</si>
  <si>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</si>
  <si>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ДЕФИЦИТ (-), ПРОФИЦИТ (+)</t>
  </si>
  <si>
    <t>Исполнение за 9-ть.2006год</t>
  </si>
  <si>
    <t>Утверждено 9-ть мес.2007г</t>
  </si>
  <si>
    <t>тыс.рублей</t>
  </si>
  <si>
    <t>1 11 05010 00 0000 120</t>
  </si>
  <si>
    <t>Утверждено с учетом изменений за 9мес. 2006 год</t>
  </si>
  <si>
    <t>Субсидии бюджетам на предоставление субсидий молодым семьям для приобретения жилья</t>
  </si>
  <si>
    <t>2 02 04000 00 0000 151</t>
  </si>
  <si>
    <t>0314</t>
  </si>
  <si>
    <t>0409</t>
  </si>
  <si>
    <t>0412</t>
  </si>
  <si>
    <t>0605</t>
  </si>
  <si>
    <t>Стационарная медицинская помощь</t>
  </si>
  <si>
    <t>Амбулаторная помощь</t>
  </si>
  <si>
    <t>2 02 01001 00 0000 151</t>
  </si>
  <si>
    <t>Иные межбюджетные трансферты</t>
  </si>
  <si>
    <t>2 02 03000 00 0000 151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</si>
  <si>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</si>
  <si>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неналоговые доходы бюджетов муниципальных районов</t>
  </si>
  <si>
    <t xml:space="preserve">1 08 07150 01 0000 110 </t>
  </si>
  <si>
    <t>Государственная пошлина за выдачу разрешения на установку рекламной конструкции</t>
  </si>
  <si>
    <t>Утверждено с учетом изменений на отчетную дату</t>
  </si>
  <si>
    <t>Исполнение на отчетную дату</t>
  </si>
  <si>
    <t xml:space="preserve">1 06 02000 02 0000 110 </t>
  </si>
  <si>
    <t>Налог на имущество организаций</t>
  </si>
  <si>
    <t xml:space="preserve">1 06 04000 02 0000 110 </t>
  </si>
  <si>
    <t>Транспортный налог</t>
  </si>
  <si>
    <t xml:space="preserve">1 06 04011 02 0000 110 </t>
  </si>
  <si>
    <t>Транспортный налог с организаций</t>
  </si>
  <si>
    <t xml:space="preserve">1 06 04012 02 0000 110 </t>
  </si>
  <si>
    <t>Транспортный налог с физических лиц</t>
  </si>
  <si>
    <t>Субсидии бюджетам муниципальных районов на комплектование книжных фондов библиотек муниципальных образований</t>
  </si>
  <si>
    <t>1 13 00000 00 0000 000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</si>
  <si>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</si>
  <si>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1 09 00000 00 0000 000 </t>
  </si>
  <si>
    <t>ДОХОДЫ ОТ ОКАЗАНИЯ ПЛАТНЫХ УСЛУГ И КОМПЕНСАЦИИ ЗАТРАТ ГОСУДАРСТВУ</t>
  </si>
  <si>
    <t>Субсидии бюджетам на реализацию федеральных целевых программ - ФЦП"Социальное развитие села до 2012 года (газификация)"</t>
  </si>
  <si>
    <t>Субсидии бюджетам  муниципальных районов на комплектование книжных фондов библиотек муниципальных образований</t>
  </si>
  <si>
    <t>Субсидии на санитарно-курортное лечение работников бюджетной сферы</t>
  </si>
  <si>
    <t>1 01 02040 01 0000 110</t>
  </si>
  <si>
    <t>Субвенции местным бюджетам  на выполнение передаваемых полномочий субъектов РФ</t>
  </si>
  <si>
    <t>Субвенция бюджетам на обеспечение жильем отдельных категорий граждан, установленных ФЗ от 12.01.1995 г N 5-ФЗ, в соответствии с Указом Президента РФ от 07.05.2008 года N 714 " Об обеспечении жильем ветеранов  Великой Отечественной войны 1941-1945 годов"</t>
  </si>
  <si>
    <t>Субвенция бюджетам на обеспечение жильем отдельных категорий граждан, установленных ФЗ от 12.01.1995 г N 5-ФЗ, и от 24..11.1995 года N 181-ФЗ " О социальной защите инвалидов в РФ"</t>
  </si>
  <si>
    <t xml:space="preserve">Субсидии бюджетам на обеспечение жильем молодых семей </t>
  </si>
  <si>
    <t>Субсидии бюджетам муниципальных районов на осуществление  мероприятий по обеспечению жильем граждан Российской Федерации,проживающих в сельской местности</t>
  </si>
  <si>
    <t>Субсидии   бюджетам   муниципальных районов  на   закупку автотранспортных средств и коммунальной техники</t>
  </si>
  <si>
    <t>Налог на доходы физических лиц с доходов,  полученных физическими лицами , являющимися иностранными гражданами, осуществляющими трудовую деятельность по найму у физических лиц на основании патента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</si>
  <si>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</si>
  <si>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</si>
  <si>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>1 01 02070 01 0000 110</t>
  </si>
  <si>
    <t>Прочие межбюджетные трансферты, передаваемые бюджетам  муниципальных районов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</si>
  <si>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</si>
  <si>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</si>
  <si>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</si>
  <si>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культуры, кинематографии</t>
  </si>
  <si>
    <t>Физическая культура</t>
  </si>
  <si>
    <t>ИТОГО ФИЗИЧЕСКАЯ КУЛЬТУРА И СПОРТ</t>
  </si>
  <si>
    <t>ИТОГО 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</si>
  <si>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</si>
  <si>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Субвенции бюджетам муниципальных образований на возмещение сельскохозяйственным товаропроизводителям, крестьянским хозяйствам и организациям потребительской кооперации части затрат на уплату процентов по кредитам, полученным в российских банках в 2007-2011</t>
  </si>
  <si>
    <t>Субвенции бюджетам муниципальных образований на возмещение сельскохозяйственным товаропроизводителям, крестьянским хозяйствам и организациям потребительской кооперации части затрат на уплату процентов по кредитам, полученным в российских банках в 2005-2011</t>
  </si>
  <si>
    <t>Субвенция на проведение переписи населения</t>
  </si>
  <si>
    <t>Субвенция по состтавлению списков кандидатов в присяжные заседатели</t>
  </si>
  <si>
    <t>Субвенция на компенсацию части родительской платы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</si>
  <si>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</si>
  <si>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</si>
  <si>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ИТОГО ОБРАЗОВАНИЕ</t>
  </si>
  <si>
    <t xml:space="preserve">ИТОГО КУЛЬТУРА, КИНЕМАТОГРАФИЯ </t>
  </si>
  <si>
    <t xml:space="preserve">ИТОГО ЗДРАВООХРАНЕНИЕ </t>
  </si>
  <si>
    <t xml:space="preserve"> ИТОГО СОЦИАЛЬНАЯ ПОЛИТИКА</t>
  </si>
  <si>
    <t>1201</t>
  </si>
  <si>
    <t>1202</t>
  </si>
  <si>
    <t>1200</t>
  </si>
  <si>
    <t>1401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</si>
  <si>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</si>
  <si>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</si>
  <si>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</si>
  <si>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Охрана семьи и детства</t>
  </si>
  <si>
    <t xml:space="preserve">Субсидии бюджетам муниципальных  районов на  бюджетные   инвестиции   в   объекты капитального строительства собственности  муниципальных образований </t>
  </si>
  <si>
    <t>1 01 02011 01 0000 110</t>
  </si>
  <si>
    <t>Налог на доходы физических   лиц с доходов, полученных физическими  лицами, не  являющимися  налоговыми  резидентами               Российской Федерации в  виде  дивидендов от  долевого  участия   в   деятельности организаций</t>
  </si>
  <si>
    <t>1 05 02010 02 0000 110</t>
  </si>
  <si>
    <t>1 05 02020 02 0000 110</t>
  </si>
  <si>
    <t>Единый налог  на вмененный доход для отдельных  видов  деятельности (за налоговые периоды, истекшие до 1  января  2011 года)</t>
  </si>
  <si>
    <t>Единый налог  на вмененный доход для отдельных  видов  деятельности</t>
  </si>
  <si>
    <t>1 05 03000 00 0000 110</t>
  </si>
  <si>
    <t>1 05 03010 01 0000 110</t>
  </si>
  <si>
    <t>БЕЗВОЗМЕЗДНЫЕ ПОСТУПЛЕНИЯ ОТ ДРУГИХ БЮДЖЕТОВ БЮДЖЕТНОЙ СИСТЕМЫ РОССИЙСКОЙ ФЕДЕРАЦИИ КРОМЕ БЮДЖЕТОВ ГОСУДАРСТВЕННЫХ ВНЕБЮДЖЕТНЫХ ФОНДОВ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</si>
  <si>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</si>
  <si>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</si>
  <si>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1 11 05013 10 0000 120</t>
  </si>
  <si>
    <t>Субвенция на создание административных комиссий</t>
  </si>
  <si>
    <t>Субвенция на обеспечение прав несовершенолетних</t>
  </si>
  <si>
    <t>Субвенция по обеспечению сохранности архивного фонда</t>
  </si>
  <si>
    <t>Субвенция на выплату компенсаций на проезд железнодорожным транспортом</t>
  </si>
  <si>
    <t>Субвенция по регулированию тарифов на перевозки пассжиров и багажа автобусным транспортом</t>
  </si>
  <si>
    <t>Субвенция на организацию и оздоровление детей</t>
  </si>
  <si>
    <t>Субвенция малоимущим семьям (питание)</t>
  </si>
  <si>
    <t>Компенсация специалистам на селе</t>
  </si>
  <si>
    <t>Субвенция детям- инвалидам в ДДУ</t>
  </si>
  <si>
    <t>Субвенция на предоставление дополнительных мер материального обеспечения и социальной защиты работников образования</t>
  </si>
  <si>
    <t>Содержание отдела сельского хозяйства</t>
  </si>
  <si>
    <t>Организация оказания медицинский помощи на территории ПК</t>
  </si>
  <si>
    <t>скрыть</t>
  </si>
  <si>
    <t>Субвенция учащимся 10-11 классов</t>
  </si>
  <si>
    <t>Субвенция на получение общедоступного  образования в коррекционных учреждениях</t>
  </si>
  <si>
    <t>Субвенция на переселение из районов Крайнего Севера</t>
  </si>
  <si>
    <t>Субсидии по проекту "Спортивные сертификаты"</t>
  </si>
  <si>
    <t>Субвенция на приобретение жилья для детей- сирот</t>
  </si>
  <si>
    <t>ОЦП Развитие АПК</t>
  </si>
  <si>
    <t>1 05 02000 02 0000 110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</si>
  <si>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</si>
  <si>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</si>
  <si>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</si>
  <si>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</si>
  <si>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приоритетные региональные и инвестиционные проекты проекты</t>
  </si>
  <si>
    <t>Субвенции бюджетам муниципальных образований на возмещение сельскохозяйственным товаропроизводителям, крестьянским хозяйствам и организациям потребительской кооперации части затрат на уплату процентов по кредитам, полученным в российских банках в 2005-2012 на 8 лет</t>
  </si>
  <si>
    <t>Субвенция на реализацию государственного стандарта общего образования в общеобразовательных учреж</t>
  </si>
  <si>
    <t>1 12 01010 01 0000 120</t>
  </si>
  <si>
    <t>1 12 01020 01 0000 120</t>
  </si>
  <si>
    <t>1 12 01030 01 0000 120</t>
  </si>
  <si>
    <t>1 12 01040 01 0000 120</t>
  </si>
  <si>
    <t>1 12 01050 01 0000 120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</si>
  <si>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</si>
  <si>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</si>
  <si>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</si>
  <si>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</si>
  <si>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</si>
  <si>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</si>
  <si>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</si>
  <si>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</si>
  <si>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</si>
  <si>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Плата за сбросы загрязняющих веществ в водные объекты</t>
  </si>
  <si>
    <t>Плата за размещением  отходов производства и потребления</t>
  </si>
  <si>
    <t>Плата  за иные виды негативные воздействия на окружающую среду</t>
  </si>
  <si>
    <t>1 05 04020 02 0000 110</t>
  </si>
  <si>
    <t>1 16 43000 01 0000 140</t>
  </si>
  <si>
    <t>1 16 30030 01 0000 140</t>
  </si>
  <si>
    <t xml:space="preserve"> Прочие денежные  взыскания  (штрафы)  за правонарушения в области дорожного движения </t>
  </si>
  <si>
    <t xml:space="preserve">Денежные  взыскания  (штрафы)  за нарушения законодательства РФ об административных правонарушениях, предусмотренных ст.20.25. Кодекса РФ об административных правонарушениях  </t>
  </si>
  <si>
    <t>1 15 02000 00 0000 140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</si>
  <si>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</si>
  <si>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</si>
  <si>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</si>
  <si>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</si>
  <si>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Невыясненные поступления</t>
  </si>
  <si>
    <t>1 17 01000 00 0000 180</t>
  </si>
  <si>
    <t>Доходы от продажи земельных участков, государственная собственность на которые не разграничена</t>
  </si>
  <si>
    <t xml:space="preserve">Субвенция малоимущим многодетным семьям (питание) </t>
  </si>
  <si>
    <t>Субвенция малоимущим многодетным семьям (одежда)</t>
  </si>
  <si>
    <t>Субвенция на обслуживание получателей средств краевого бюджета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</si>
  <si>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</si>
  <si>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</si>
  <si>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3 02 04014 00 0000 151</t>
  </si>
  <si>
    <t>2 02 04025 05 0000 151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</si>
  <si>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</si>
  <si>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</si>
  <si>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</si>
  <si>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</si>
  <si>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</si>
  <si>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1 16 25050 01 0000 140</t>
  </si>
  <si>
    <t>1 16 25030 01 0000 140</t>
  </si>
  <si>
    <t>1 16 08010 01 0000 140</t>
  </si>
  <si>
    <t>117 05000 00 0000 180</t>
  </si>
  <si>
    <t>Денежные    взыскания    (штрафы)  за    административные    правонарушения     в области  государственного  регулирования 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</si>
  <si>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</si>
  <si>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</si>
  <si>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</si>
  <si>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</si>
  <si>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</si>
  <si>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ПРОЧИЕ БЕЗВОЗМЕЗДНЫЕ ПОСТУПЛЕНИЯ</t>
  </si>
  <si>
    <t>1 13 01995 05 0000 130</t>
  </si>
  <si>
    <t>1 13 02995 05 0000 130</t>
  </si>
  <si>
    <t>1 14 02050 05 0000410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</si>
  <si>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</si>
  <si>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Субвенция бюджетам муниципальных районов на обеспечение жильем отдельных категорий граждан, установленных ФЗ от 12.01.1995 г N 5-ФЗ, и от 24.11.1995 181-ФЗ " О социальной защите инвалидов в Российской Федерации"</t>
  </si>
  <si>
    <t>Налог, взимаемый в связи с применением патентной системы налогообложения, зачисляемой в бюджеты муниципальных районов</t>
  </si>
  <si>
    <t xml:space="preserve">Прочие межбюджетные трансферты общего характера 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</si>
  <si>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</si>
  <si>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</si>
  <si>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</si>
  <si>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</si>
  <si>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</si>
  <si>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</si>
  <si>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</si>
  <si>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</si>
  <si>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</si>
  <si>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</si>
  <si>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</si>
  <si>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</si>
  <si>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</si>
  <si>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</si>
  <si>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</si>
  <si>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</si>
  <si>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</si>
  <si>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Межбюджетные трансферты, передаваемые бюджетам на приобретение музыкальных инструментов и оборудования для муниципальных образовательных учреждений дополнительного образования детейсферы искусства и культуры</t>
  </si>
  <si>
    <t>Плата за выбросы загрязняющих веществ в атмосферу передвижными объектами</t>
  </si>
  <si>
    <t>Плата за выбросы загрязняющих веществ в атмосферу станционарными объектами</t>
  </si>
  <si>
    <t>2 19 05000 05 0000 151</t>
  </si>
  <si>
    <t>2 18 00000 00 0000 000</t>
  </si>
  <si>
    <t xml:space="preserve">  2 07  00000  00  0000 000</t>
  </si>
  <si>
    <t>Прочие безвозмездные поступления в бюджеты муниципальных районов</t>
  </si>
  <si>
    <t>Субсидии  бюджетам бюджетной системы Российской Федерации (межбюджетные субсидии)</t>
  </si>
  <si>
    <t>2 02 02999 05 0000 151</t>
  </si>
  <si>
    <t xml:space="preserve"> Прочие субсидии бюджетам муниципальных районов</t>
  </si>
  <si>
    <t>Субвенции 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</si>
  <si>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</si>
  <si>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</si>
  <si>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</si>
  <si>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2 02 03003 05 0000 151</t>
  </si>
  <si>
    <t>Субвенции  бюджетам муниципальных районов на выполнение передаваемых полномочий субъектов РФ</t>
  </si>
  <si>
    <t>2 02 03024 05 0000 151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</si>
  <si>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</si>
  <si>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</si>
  <si>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2 02 03069 05 0000 151</t>
  </si>
  <si>
    <t>2 02 03070 05 0000 151</t>
  </si>
  <si>
    <r>
      <t>Платежи, взимаемые государственными и муниципальными органами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(организациями)  за выполнение определенных функций</t>
    </r>
  </si>
  <si>
    <t>2 02 04014 05 0000 151</t>
  </si>
  <si>
    <t>2 02 04999 05 0000 151</t>
  </si>
  <si>
    <t xml:space="preserve">    2 07 05030 05 0000 180</t>
  </si>
  <si>
    <t>2 19 00000 00 0000 151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</si>
  <si>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</si>
  <si>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 на вмененный доход для отдельных  видов  деятельности(за налоговые периоды, истекшие до 01.01.2011 года )</t>
  </si>
  <si>
    <t>Госпошлина по делам, рассматриваемым в судах общей юрисдикции, мировыми судьями (за исключением госпошлины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</si>
  <si>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</si>
  <si>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</si>
  <si>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</si>
  <si>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0406</t>
  </si>
  <si>
    <t>Водное хозяйство</t>
  </si>
  <si>
    <t>1 16 30010 01 0000 140</t>
  </si>
  <si>
    <t>1 16 30014 01 0000 140</t>
  </si>
  <si>
    <t xml:space="preserve"> Прочие денежные  взыскания  (штрафы)  за нарушения правил перевозки крупногабаритных и тяжеловесных грузов по автомобильным дорогам</t>
  </si>
  <si>
    <t xml:space="preserve"> Прочие денежные  взыскания  (штрафы)  за 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</si>
  <si>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1 16 32000 05 0000 140</t>
  </si>
  <si>
    <t xml:space="preserve"> Прочие денежные  взыскания,  налогаемые в возмещение ущерба, причиненного в результате незаконного или нецелевого использования бюджетных средств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</si>
  <si>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</si>
  <si>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</si>
  <si>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 БЮДЖЕТОВ БЮДЖЕТНОЙ СИСТЕМЫ РФ ОТ ВОЗВРАТА БЮДЖЕТАМИ БЮДЖЕТНОЙ СИСТЕМЫ РФ И ОРГАНИЗАЦИЯМИ ОСТАТКОВ СУБСИДИЙ,СУБВЕНЦИЙ И ИНЫХ МЕЖБЮДЖЕТНЫХ ТРАНСФЕРТОВ, ИМЕЮЩИХ ЦЕЛЕВОЕ НАЗНАЧЕНИЕ, ПРОШЛЫХ ЛЕТ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</si>
  <si>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</si>
  <si>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2 02 02085 05 0000 151</t>
  </si>
  <si>
    <t>2 02 02089 05 0000 151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</si>
  <si>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</si>
  <si>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</si>
  <si>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</si>
  <si>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</si>
  <si>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</si>
  <si>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</si>
  <si>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</si>
  <si>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Прочие неналоговые доходы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</si>
  <si>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</si>
  <si>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</si>
  <si>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</si>
  <si>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</si>
  <si>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</si>
  <si>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</si>
  <si>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</si>
  <si>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</si>
  <si>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</si>
  <si>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</si>
  <si>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</si>
  <si>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1 14 06013 10 0000 430</t>
  </si>
  <si>
    <t xml:space="preserve">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</si>
  <si>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</si>
  <si>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</si>
  <si>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 xml:space="preserve">   1 14 06000 00 0000 430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</si>
  <si>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</si>
  <si>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1 16 33050 05 0000 140</t>
  </si>
  <si>
    <t xml:space="preserve">2 18 05010 05 0000 151
</t>
  </si>
  <si>
    <t xml:space="preserve">2 18 05000 05 0000 151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</si>
  <si>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</si>
  <si>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
</t>
  </si>
  <si>
    <t xml:space="preserve">2 18 05000 05 0000 180
</t>
  </si>
  <si>
    <t xml:space="preserve">Доходы бюджетов муниципальных районов от возврата организациями остатков субсидий прошлых лет
</t>
  </si>
  <si>
    <t xml:space="preserve">2 18 05010 05 0000 180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</si>
  <si>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</si>
  <si>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</si>
  <si>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
лет из бюджетов муниципальных районов</t>
  </si>
  <si>
    <t>1 14 06010 00 0000 430</t>
  </si>
  <si>
    <t>Наименование доходов</t>
  </si>
  <si>
    <t>Код бюджетной классификации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</si>
  <si>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1 квартал 2015 года. </t>
  </si>
  <si>
    <t>Сведения о ходе исполнения бюджета Нытвенского муниципального района (районного бюджета)                                                           за 1 квартал 2015 года</t>
  </si>
  <si>
    <t xml:space="preserve">Наименование </t>
  </si>
  <si>
    <t>№п/п</t>
  </si>
  <si>
    <t>Численность,чел.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</si>
  <si>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</si>
  <si>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</si>
  <si>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</si>
  <si>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</si>
  <si>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</si>
  <si>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физическая культура и спорт</t>
  </si>
  <si>
    <t>средства массовой информации</t>
  </si>
  <si>
    <t>Численность, чел.</t>
  </si>
  <si>
    <t>Расходы на содержание, тыс.руб.</t>
  </si>
  <si>
    <t>Зам.главы администрации района, начальник финансового управления администрации Нытвенского муниципального района</t>
  </si>
  <si>
    <t>Л.В.Армяньшина</t>
  </si>
  <si>
    <t>Расходы на денежное содержание тыс.рублей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</si>
</sst>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7" fillId="0" borderId="0" xfId="56" applyNumberFormat="1" applyFont="1" applyFill="1">
      <alignment/>
      <protection/>
    </xf>
    <xf numFmtId="167" fontId="0" fillId="0" borderId="0" xfId="66" applyNumberFormat="1" applyFont="1" applyFill="1">
      <alignment/>
      <protection/>
    </xf>
    <xf numFmtId="167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5" fillId="0" borderId="0" xfId="66" applyNumberFormat="1" applyFont="1" applyFill="1" applyBorder="1" applyAlignment="1">
      <alignment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4" fillId="2" borderId="10" xfId="66" applyNumberFormat="1" applyFont="1" applyFill="1" applyBorder="1" applyAlignment="1">
      <alignment horizontal="center" vertical="center"/>
      <protection/>
    </xf>
    <xf numFmtId="0" fontId="4" fillId="2" borderId="10" xfId="66" applyNumberFormat="1" applyFont="1" applyFill="1" applyBorder="1" applyAlignment="1">
      <alignment horizontal="center" wrapText="1"/>
      <protection/>
    </xf>
    <xf numFmtId="0" fontId="4" fillId="2" borderId="10" xfId="66" applyFont="1" applyFill="1" applyBorder="1" applyAlignment="1">
      <alignment horizontal="center" vertical="center" wrapText="1"/>
      <protection/>
    </xf>
    <xf numFmtId="0" fontId="4" fillId="2" borderId="10" xfId="66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2" borderId="0" xfId="66" applyNumberFormat="1" applyFont="1" applyFill="1">
      <alignment/>
      <protection/>
    </xf>
    <xf numFmtId="0" fontId="6" fillId="0" borderId="0" xfId="56" applyFont="1">
      <alignment/>
      <protection/>
    </xf>
    <xf numFmtId="0" fontId="4" fillId="0" borderId="0" xfId="66" applyNumberFormat="1" applyFont="1" applyFill="1" applyBorder="1" applyAlignment="1">
      <alignment/>
      <protection/>
    </xf>
    <xf numFmtId="0" fontId="4" fillId="0" borderId="0" xfId="66" applyNumberFormat="1" applyFont="1" applyFill="1" applyBorder="1" applyAlignment="1">
      <alignment wrapText="1"/>
      <protection/>
    </xf>
    <xf numFmtId="0" fontId="4" fillId="0" borderId="0" xfId="66" applyNumberFormat="1" applyFont="1" applyFill="1" applyBorder="1" applyAlignment="1">
      <alignment horizontal="center" wrapText="1"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0" fillId="0" borderId="0" xfId="66" applyNumberFormat="1" applyFont="1" applyFill="1" applyBorder="1">
      <alignment/>
      <protection/>
    </xf>
    <xf numFmtId="0" fontId="5" fillId="2" borderId="0" xfId="56" applyNumberFormat="1" applyFont="1" applyFill="1" applyBorder="1" applyAlignment="1">
      <alignment wrapText="1"/>
      <protection/>
    </xf>
    <xf numFmtId="0" fontId="4" fillId="2" borderId="0" xfId="56" applyNumberFormat="1" applyFont="1" applyFill="1" applyBorder="1" applyAlignment="1">
      <alignment/>
      <protection/>
    </xf>
    <xf numFmtId="0" fontId="4" fillId="2" borderId="0" xfId="56" applyNumberFormat="1" applyFont="1" applyFill="1" applyBorder="1">
      <alignment/>
      <protection/>
    </xf>
    <xf numFmtId="0" fontId="4" fillId="2" borderId="0" xfId="56" applyNumberFormat="1" applyFont="1" applyFill="1" applyBorder="1" applyAlignment="1">
      <alignment horizontal="center" vertical="center"/>
      <protection/>
    </xf>
    <xf numFmtId="0" fontId="11" fillId="2" borderId="10" xfId="66" applyNumberFormat="1" applyFont="1" applyFill="1" applyBorder="1" applyAlignment="1">
      <alignment horizontal="center"/>
      <protection/>
    </xf>
    <xf numFmtId="0" fontId="11" fillId="2" borderId="10" xfId="66" applyNumberFormat="1" applyFont="1" applyFill="1" applyBorder="1" applyAlignment="1">
      <alignment wrapText="1"/>
      <protection/>
    </xf>
    <xf numFmtId="0" fontId="11" fillId="2" borderId="10" xfId="66" applyNumberFormat="1" applyFont="1" applyFill="1" applyBorder="1" applyAlignment="1">
      <alignment horizontal="center" wrapText="1"/>
      <protection/>
    </xf>
    <xf numFmtId="167" fontId="11" fillId="2" borderId="10" xfId="66" applyNumberFormat="1" applyFont="1" applyFill="1" applyBorder="1" applyAlignment="1">
      <alignment horizontal="center"/>
      <protection/>
    </xf>
    <xf numFmtId="49" fontId="11" fillId="2" borderId="10" xfId="66" applyNumberFormat="1" applyFont="1" applyFill="1" applyBorder="1" applyAlignment="1">
      <alignment horizontal="center"/>
      <protection/>
    </xf>
    <xf numFmtId="0" fontId="12" fillId="2" borderId="10" xfId="66" applyNumberFormat="1" applyFont="1" applyFill="1" applyBorder="1" applyAlignment="1">
      <alignment horizontal="center"/>
      <protection/>
    </xf>
    <xf numFmtId="0" fontId="12" fillId="2" borderId="10" xfId="66" applyNumberFormat="1" applyFont="1" applyFill="1" applyBorder="1" applyAlignment="1">
      <alignment wrapText="1"/>
      <protection/>
    </xf>
    <xf numFmtId="167" fontId="12" fillId="2" borderId="10" xfId="66" applyNumberFormat="1" applyFont="1" applyFill="1" applyBorder="1" applyAlignment="1">
      <alignment horizontal="center"/>
      <protection/>
    </xf>
    <xf numFmtId="4" fontId="11" fillId="2" borderId="11" xfId="56" applyNumberFormat="1" applyFont="1" applyFill="1" applyBorder="1" applyAlignment="1">
      <alignment horizontal="right" vertical="center" wrapText="1"/>
      <protection/>
    </xf>
    <xf numFmtId="4" fontId="11" fillId="2" borderId="12" xfId="56" applyNumberFormat="1" applyFont="1" applyFill="1" applyBorder="1" applyAlignment="1">
      <alignment horizontal="right" vertical="center" wrapText="1"/>
      <protection/>
    </xf>
    <xf numFmtId="0" fontId="11" fillId="2" borderId="13" xfId="66" applyNumberFormat="1" applyFont="1" applyFill="1" applyBorder="1" applyAlignment="1">
      <alignment horizontal="center" wrapText="1"/>
      <protection/>
    </xf>
    <xf numFmtId="0" fontId="12" fillId="2" borderId="10" xfId="66" applyNumberFormat="1" applyFont="1" applyFill="1" applyBorder="1" applyAlignment="1">
      <alignment horizontal="center" wrapText="1"/>
      <protection/>
    </xf>
    <xf numFmtId="0" fontId="11" fillId="2" borderId="0" xfId="66" applyNumberFormat="1" applyFont="1" applyFill="1" applyBorder="1" applyAlignment="1">
      <alignment horizontal="center" wrapText="1"/>
      <protection/>
    </xf>
    <xf numFmtId="4" fontId="12" fillId="2" borderId="14" xfId="56" applyNumberFormat="1" applyFont="1" applyFill="1" applyBorder="1" applyAlignment="1">
      <alignment horizontal="right" vertical="center" wrapText="1"/>
      <protection/>
    </xf>
    <xf numFmtId="4" fontId="12" fillId="2" borderId="15" xfId="56" applyNumberFormat="1" applyFont="1" applyFill="1" applyBorder="1" applyAlignment="1">
      <alignment horizontal="right" vertical="center" wrapText="1"/>
      <protection/>
    </xf>
    <xf numFmtId="0" fontId="12" fillId="2" borderId="10" xfId="66" applyNumberFormat="1" applyFont="1" applyFill="1" applyBorder="1" applyAlignment="1">
      <alignment/>
      <protection/>
    </xf>
    <xf numFmtId="0" fontId="12" fillId="2" borderId="10" xfId="66" applyNumberFormat="1" applyFont="1" applyFill="1" applyBorder="1">
      <alignment/>
      <protection/>
    </xf>
    <xf numFmtId="0" fontId="12" fillId="0" borderId="10" xfId="66" applyNumberFormat="1" applyFont="1" applyFill="1" applyBorder="1" applyAlignment="1">
      <alignment/>
      <protection/>
    </xf>
    <xf numFmtId="0" fontId="12" fillId="0" borderId="10" xfId="66" applyNumberFormat="1" applyFont="1" applyFill="1" applyBorder="1" applyAlignment="1">
      <alignment wrapText="1"/>
      <protection/>
    </xf>
    <xf numFmtId="0" fontId="12" fillId="0" borderId="10" xfId="66" applyNumberFormat="1" applyFont="1" applyFill="1" applyBorder="1" applyAlignment="1">
      <alignment horizontal="center" wrapText="1"/>
      <protection/>
    </xf>
    <xf numFmtId="167" fontId="12" fillId="0" borderId="10" xfId="66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wrapText="1"/>
    </xf>
    <xf numFmtId="0" fontId="12" fillId="0" borderId="10" xfId="66" applyNumberFormat="1" applyFont="1" applyFill="1" applyBorder="1" applyAlignment="1">
      <alignment horizontal="center"/>
      <protection/>
    </xf>
    <xf numFmtId="0" fontId="12" fillId="0" borderId="10" xfId="66" applyNumberFormat="1" applyFont="1" applyFill="1" applyBorder="1" applyAlignment="1">
      <alignment horizontal="left" wrapText="1"/>
      <protection/>
    </xf>
    <xf numFmtId="0" fontId="11" fillId="0" borderId="10" xfId="66" applyNumberFormat="1" applyFont="1" applyFill="1" applyBorder="1" applyAlignment="1">
      <alignment horizontal="center"/>
      <protection/>
    </xf>
    <xf numFmtId="0" fontId="11" fillId="0" borderId="10" xfId="66" applyNumberFormat="1" applyFont="1" applyFill="1" applyBorder="1" applyAlignment="1">
      <alignment horizontal="left" wrapText="1"/>
      <protection/>
    </xf>
    <xf numFmtId="0" fontId="11" fillId="0" borderId="10" xfId="66" applyNumberFormat="1" applyFont="1" applyFill="1" applyBorder="1" applyAlignment="1">
      <alignment horizontal="center" wrapText="1"/>
      <protection/>
    </xf>
    <xf numFmtId="167" fontId="11" fillId="0" borderId="10" xfId="66" applyNumberFormat="1" applyFont="1" applyFill="1" applyBorder="1" applyAlignment="1">
      <alignment horizontal="center"/>
      <protection/>
    </xf>
    <xf numFmtId="1" fontId="11" fillId="0" borderId="10" xfId="66" applyNumberFormat="1" applyFont="1" applyFill="1" applyBorder="1" applyAlignment="1">
      <alignment horizontal="center"/>
      <protection/>
    </xf>
    <xf numFmtId="0" fontId="11" fillId="0" borderId="10" xfId="65" applyNumberFormat="1" applyFont="1" applyFill="1" applyBorder="1" applyAlignment="1">
      <alignment horizontal="left" wrapText="1"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66" applyNumberFormat="1" applyFont="1" applyFill="1" applyBorder="1" applyAlignment="1">
      <alignment horizontal="left" vertical="center" wrapText="1"/>
      <protection/>
    </xf>
    <xf numFmtId="0" fontId="12" fillId="2" borderId="10" xfId="66" applyNumberFormat="1" applyFont="1" applyFill="1" applyBorder="1" applyAlignment="1">
      <alignment horizontal="left" wrapText="1"/>
      <protection/>
    </xf>
    <xf numFmtId="1" fontId="11" fillId="0" borderId="10" xfId="66" applyNumberFormat="1" applyFont="1" applyFill="1" applyBorder="1" applyAlignment="1">
      <alignment horizontal="center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0" fontId="11" fillId="0" borderId="10" xfId="67" applyNumberFormat="1" applyFont="1" applyFill="1" applyBorder="1" applyAlignment="1">
      <alignment horizontal="left" wrapText="1"/>
      <protection/>
    </xf>
    <xf numFmtId="4" fontId="11" fillId="0" borderId="10" xfId="56" applyNumberFormat="1" applyFont="1" applyBorder="1" applyAlignment="1">
      <alignment horizontal="center" wrapText="1"/>
      <protection/>
    </xf>
    <xf numFmtId="189" fontId="11" fillId="0" borderId="10" xfId="0" applyNumberFormat="1" applyFont="1" applyBorder="1" applyAlignment="1">
      <alignment horizontal="left" vertical="center" wrapText="1"/>
    </xf>
    <xf numFmtId="0" fontId="13" fillId="0" borderId="10" xfId="58" applyFont="1" applyBorder="1" applyAlignment="1">
      <alignment vertical="top" wrapText="1"/>
      <protection/>
    </xf>
    <xf numFmtId="0" fontId="13" fillId="0" borderId="10" xfId="59" applyFont="1" applyBorder="1" applyAlignment="1">
      <alignment wrapText="1"/>
      <protection/>
    </xf>
    <xf numFmtId="0" fontId="13" fillId="0" borderId="10" xfId="60" applyFont="1" applyBorder="1" applyAlignment="1">
      <alignment wrapText="1"/>
      <protection/>
    </xf>
    <xf numFmtId="0" fontId="13" fillId="0" borderId="10" xfId="61" applyFont="1" applyBorder="1" applyAlignment="1">
      <alignment wrapText="1"/>
      <protection/>
    </xf>
    <xf numFmtId="0" fontId="14" fillId="0" borderId="10" xfId="62" applyFont="1" applyBorder="1" applyAlignment="1">
      <alignment wrapText="1"/>
      <protection/>
    </xf>
    <xf numFmtId="0" fontId="13" fillId="0" borderId="10" xfId="63" applyFont="1" applyBorder="1" applyAlignment="1">
      <alignment wrapText="1"/>
      <protection/>
    </xf>
    <xf numFmtId="49" fontId="14" fillId="0" borderId="10" xfId="55" applyNumberFormat="1" applyFont="1" applyBorder="1" applyAlignment="1">
      <alignment/>
      <protection/>
    </xf>
    <xf numFmtId="0" fontId="14" fillId="0" borderId="10" xfId="54" applyFont="1" applyBorder="1" applyAlignment="1">
      <alignment wrapText="1"/>
      <protection/>
    </xf>
    <xf numFmtId="4" fontId="11" fillId="2" borderId="16" xfId="56" applyNumberFormat="1" applyFont="1" applyFill="1" applyBorder="1" applyAlignment="1">
      <alignment horizontal="right" vertical="center" wrapText="1"/>
      <protection/>
    </xf>
    <xf numFmtId="0" fontId="11" fillId="0" borderId="17" xfId="0" applyNumberFormat="1" applyFont="1" applyBorder="1" applyAlignment="1">
      <alignment horizontal="left" vertical="center" wrapText="1"/>
    </xf>
    <xf numFmtId="167" fontId="11" fillId="25" borderId="10" xfId="66" applyNumberFormat="1" applyFont="1" applyFill="1" applyBorder="1" applyAlignment="1">
      <alignment horizontal="center"/>
      <protection/>
    </xf>
    <xf numFmtId="49" fontId="13" fillId="0" borderId="10" xfId="55" applyNumberFormat="1" applyFont="1" applyBorder="1" applyAlignment="1">
      <alignment/>
      <protection/>
    </xf>
    <xf numFmtId="0" fontId="13" fillId="0" borderId="10" xfId="54" applyFont="1" applyBorder="1" applyAlignment="1">
      <alignment wrapText="1"/>
      <protection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wrapText="1"/>
    </xf>
    <xf numFmtId="167" fontId="5" fillId="0" borderId="0" xfId="66" applyNumberFormat="1" applyFont="1" applyFill="1" applyBorder="1" applyAlignment="1">
      <alignment horizontal="center"/>
      <protection/>
    </xf>
    <xf numFmtId="0" fontId="7" fillId="25" borderId="0" xfId="56" applyNumberFormat="1" applyFont="1" applyFill="1">
      <alignment/>
      <protection/>
    </xf>
    <xf numFmtId="167" fontId="12" fillId="25" borderId="10" xfId="66" applyNumberFormat="1" applyFont="1" applyFill="1" applyBorder="1" applyAlignment="1">
      <alignment horizontal="center"/>
      <protection/>
    </xf>
    <xf numFmtId="0" fontId="11" fillId="0" borderId="10" xfId="66" applyNumberFormat="1" applyFont="1" applyFill="1" applyBorder="1" applyAlignment="1">
      <alignment horizontal="left" vertical="top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left" vertical="center" wrapText="1"/>
    </xf>
    <xf numFmtId="0" fontId="11" fillId="0" borderId="18" xfId="66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0" fillId="0" borderId="0" xfId="66" applyNumberFormat="1" applyFont="1" applyFill="1" applyAlignment="1">
      <alignment wrapText="1"/>
      <protection/>
    </xf>
    <xf numFmtId="0" fontId="0" fillId="25" borderId="0" xfId="66" applyNumberFormat="1" applyFont="1" applyFill="1">
      <alignment/>
      <protection/>
    </xf>
    <xf numFmtId="0" fontId="11" fillId="0" borderId="10" xfId="0" applyFont="1" applyBorder="1" applyAlignment="1">
      <alignment horizontal="justify" vertical="top" wrapText="1"/>
    </xf>
    <xf numFmtId="164" fontId="11" fillId="2" borderId="10" xfId="66" applyNumberFormat="1" applyFont="1" applyFill="1" applyBorder="1" applyAlignment="1">
      <alignment horizontal="center" wrapText="1"/>
      <protection/>
    </xf>
    <xf numFmtId="164" fontId="11" fillId="2" borderId="10" xfId="66" applyNumberFormat="1" applyFont="1" applyFill="1" applyBorder="1" applyAlignment="1">
      <alignment horizontal="center"/>
      <protection/>
    </xf>
    <xf numFmtId="164" fontId="12" fillId="2" borderId="10" xfId="66" applyNumberFormat="1" applyFont="1" applyFill="1" applyBorder="1" applyAlignment="1">
      <alignment horizontal="center"/>
      <protection/>
    </xf>
    <xf numFmtId="164" fontId="12" fillId="0" borderId="10" xfId="66" applyNumberFormat="1" applyFont="1" applyFill="1" applyBorder="1" applyAlignment="1">
      <alignment horizontal="center" wrapText="1"/>
      <protection/>
    </xf>
    <xf numFmtId="0" fontId="12" fillId="25" borderId="10" xfId="66" applyNumberFormat="1" applyFont="1" applyFill="1" applyBorder="1" applyAlignment="1">
      <alignment horizontal="center"/>
      <protection/>
    </xf>
    <xf numFmtId="0" fontId="12" fillId="25" borderId="10" xfId="66" applyNumberFormat="1" applyFont="1" applyFill="1" applyBorder="1" applyAlignment="1">
      <alignment horizontal="left" wrapText="1"/>
      <protection/>
    </xf>
    <xf numFmtId="0" fontId="11" fillId="25" borderId="10" xfId="66" applyNumberFormat="1" applyFont="1" applyFill="1" applyBorder="1" applyAlignment="1">
      <alignment horizontal="center"/>
      <protection/>
    </xf>
    <xf numFmtId="0" fontId="11" fillId="25" borderId="10" xfId="66" applyNumberFormat="1" applyFont="1" applyFill="1" applyBorder="1" applyAlignment="1">
      <alignment horizontal="left" wrapText="1"/>
      <protection/>
    </xf>
    <xf numFmtId="0" fontId="11" fillId="25" borderId="10" xfId="66" applyNumberFormat="1" applyFont="1" applyFill="1" applyBorder="1" applyAlignment="1">
      <alignment horizontal="center" wrapText="1"/>
      <protection/>
    </xf>
    <xf numFmtId="0" fontId="12" fillId="25" borderId="10" xfId="66" applyNumberFormat="1" applyFont="1" applyFill="1" applyBorder="1" applyAlignment="1">
      <alignment/>
      <protection/>
    </xf>
    <xf numFmtId="0" fontId="12" fillId="25" borderId="10" xfId="66" applyNumberFormat="1" applyFont="1" applyFill="1" applyBorder="1" applyAlignment="1">
      <alignment horizontal="center" wrapText="1"/>
      <protection/>
    </xf>
    <xf numFmtId="0" fontId="4" fillId="25" borderId="10" xfId="66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65" applyNumberFormat="1" applyFont="1" applyFill="1" applyBorder="1" applyAlignment="1">
      <alignment horizontal="left" vertical="top" wrapText="1"/>
      <protection/>
    </xf>
    <xf numFmtId="0" fontId="11" fillId="2" borderId="10" xfId="66" applyNumberFormat="1" applyFont="1" applyFill="1" applyBorder="1" applyAlignment="1">
      <alignment vertical="top" wrapText="1"/>
      <protection/>
    </xf>
    <xf numFmtId="164" fontId="12" fillId="0" borderId="10" xfId="66" applyNumberFormat="1" applyFont="1" applyFill="1" applyBorder="1" applyAlignment="1">
      <alignment horizontal="center"/>
      <protection/>
    </xf>
    <xf numFmtId="164" fontId="11" fillId="0" borderId="10" xfId="66" applyNumberFormat="1" applyFont="1" applyFill="1" applyBorder="1" applyAlignment="1">
      <alignment horizontal="center"/>
      <protection/>
    </xf>
    <xf numFmtId="164" fontId="11" fillId="0" borderId="10" xfId="66" applyNumberFormat="1" applyFont="1" applyFill="1" applyBorder="1" applyAlignment="1">
      <alignment horizontal="center" wrapText="1"/>
      <protection/>
    </xf>
    <xf numFmtId="164" fontId="11" fillId="25" borderId="10" xfId="66" applyNumberFormat="1" applyFont="1" applyFill="1" applyBorder="1" applyAlignment="1">
      <alignment horizontal="center"/>
      <protection/>
    </xf>
    <xf numFmtId="164" fontId="12" fillId="2" borderId="10" xfId="66" applyNumberFormat="1" applyFont="1" applyFill="1" applyBorder="1" applyAlignment="1">
      <alignment horizontal="center" wrapText="1"/>
      <protection/>
    </xf>
    <xf numFmtId="164" fontId="11" fillId="0" borderId="10" xfId="56" applyNumberFormat="1" applyFont="1" applyFill="1" applyBorder="1" applyAlignment="1">
      <alignment horizontal="center" wrapText="1"/>
      <protection/>
    </xf>
    <xf numFmtId="164" fontId="12" fillId="25" borderId="10" xfId="66" applyNumberFormat="1" applyFont="1" applyFill="1" applyBorder="1" applyAlignment="1">
      <alignment horizontal="center"/>
      <protection/>
    </xf>
    <xf numFmtId="164" fontId="11" fillId="25" borderId="10" xfId="66" applyNumberFormat="1" applyFont="1" applyFill="1" applyBorder="1" applyAlignment="1">
      <alignment horizontal="center" wrapText="1"/>
      <protection/>
    </xf>
    <xf numFmtId="164" fontId="12" fillId="25" borderId="10" xfId="66" applyNumberFormat="1" applyFont="1" applyFill="1" applyBorder="1" applyAlignment="1">
      <alignment horizontal="center" wrapText="1"/>
      <protection/>
    </xf>
    <xf numFmtId="0" fontId="16" fillId="0" borderId="0" xfId="65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>
      <alignment/>
      <protection/>
    </xf>
    <xf numFmtId="0" fontId="4" fillId="0" borderId="10" xfId="66" applyNumberFormat="1" applyFont="1" applyFill="1" applyBorder="1" applyAlignment="1">
      <alignment vertical="top"/>
      <protection/>
    </xf>
    <xf numFmtId="0" fontId="4" fillId="0" borderId="10" xfId="66" applyNumberFormat="1" applyFont="1" applyFill="1" applyBorder="1" applyAlignment="1">
      <alignment wrapText="1"/>
      <protection/>
    </xf>
    <xf numFmtId="0" fontId="12" fillId="0" borderId="10" xfId="66" applyNumberFormat="1" applyFont="1" applyFill="1" applyBorder="1" applyAlignment="1">
      <alignment horizontal="center" vertical="center"/>
      <protection/>
    </xf>
    <xf numFmtId="0" fontId="11" fillId="0" borderId="10" xfId="66" applyNumberFormat="1" applyFont="1" applyFill="1" applyBorder="1" applyAlignment="1">
      <alignment wrapText="1"/>
      <protection/>
    </xf>
    <xf numFmtId="0" fontId="11" fillId="0" borderId="10" xfId="66" applyNumberFormat="1" applyFont="1" applyFill="1" applyBorder="1">
      <alignment/>
      <protection/>
    </xf>
    <xf numFmtId="0" fontId="11" fillId="0" borderId="10" xfId="66" applyNumberFormat="1" applyFont="1" applyFill="1" applyBorder="1" applyAlignment="1">
      <alignment/>
      <protection/>
    </xf>
    <xf numFmtId="49" fontId="4" fillId="0" borderId="10" xfId="66" applyNumberFormat="1" applyFont="1" applyFill="1" applyBorder="1" applyAlignment="1">
      <alignment vertical="top" wrapText="1"/>
      <protection/>
    </xf>
    <xf numFmtId="167" fontId="11" fillId="0" borderId="10" xfId="66" applyNumberFormat="1" applyFont="1" applyFill="1" applyBorder="1">
      <alignment/>
      <protection/>
    </xf>
    <xf numFmtId="2" fontId="11" fillId="0" borderId="10" xfId="66" applyNumberFormat="1" applyFont="1" applyFill="1" applyBorder="1">
      <alignment/>
      <protection/>
    </xf>
    <xf numFmtId="0" fontId="17" fillId="0" borderId="0" xfId="66" applyNumberFormat="1" applyFont="1" applyFill="1">
      <alignment/>
      <protection/>
    </xf>
    <xf numFmtId="167" fontId="11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Fill="1" applyBorder="1" applyAlignment="1">
      <alignment vertical="top" wrapText="1"/>
      <protection/>
    </xf>
    <xf numFmtId="0" fontId="17" fillId="0" borderId="0" xfId="0" applyFont="1" applyAlignment="1">
      <alignment vertical="top" wrapText="1"/>
    </xf>
    <xf numFmtId="0" fontId="17" fillId="0" borderId="0" xfId="66" applyNumberFormat="1" applyFont="1" applyFill="1" applyAlignment="1">
      <alignment vertical="top" wrapText="1"/>
      <protection/>
    </xf>
    <xf numFmtId="0" fontId="16" fillId="0" borderId="19" xfId="65" applyFont="1" applyFill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_Приложение 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7"/>
  <sheetViews>
    <sheetView tabSelected="1" workbookViewId="0" topLeftCell="A1">
      <selection activeCell="J256" sqref="J256"/>
    </sheetView>
  </sheetViews>
  <sheetFormatPr defaultColWidth="9.140625" defaultRowHeight="12.75" outlineLevelRow="1"/>
  <cols>
    <col min="1" max="1" width="23.57421875" style="1" customWidth="1"/>
    <col min="2" max="2" width="47.57421875" style="1" customWidth="1"/>
    <col min="3" max="3" width="0.13671875" style="1" hidden="1" customWidth="1"/>
    <col min="4" max="4" width="9.421875" style="1" hidden="1" customWidth="1"/>
    <col min="5" max="5" width="2.7109375" style="1" hidden="1" customWidth="1"/>
    <col min="6" max="6" width="17.00390625" style="1" customWidth="1"/>
    <col min="7" max="7" width="16.57421875" style="1" customWidth="1"/>
    <col min="8" max="8" width="13.57421875" style="1" customWidth="1"/>
    <col min="9" max="16384" width="9.140625" style="1" customWidth="1"/>
  </cols>
  <sheetData>
    <row r="1" spans="1:8" ht="66.75" customHeight="1">
      <c r="A1" s="2"/>
      <c r="B1" s="123" t="s">
        <v>399</v>
      </c>
      <c r="C1" s="2"/>
      <c r="D1" s="2"/>
      <c r="E1" s="2"/>
      <c r="F1" s="25"/>
      <c r="G1" s="25"/>
      <c r="H1" s="25"/>
    </row>
    <row r="2" spans="1:8" ht="12.75">
      <c r="A2" s="3"/>
      <c r="B2" s="3" t="s">
        <v>24</v>
      </c>
      <c r="C2" s="3"/>
      <c r="D2" s="3"/>
      <c r="E2" s="3"/>
      <c r="F2" s="26"/>
      <c r="G2" s="26"/>
      <c r="H2" s="26"/>
    </row>
    <row r="3" spans="1:8" ht="12.75">
      <c r="A3" s="13"/>
      <c r="B3" s="11"/>
      <c r="C3" s="11"/>
      <c r="D3" s="11"/>
      <c r="E3" s="11"/>
      <c r="F3" s="26"/>
      <c r="G3" s="26"/>
      <c r="H3" s="13" t="s">
        <v>121</v>
      </c>
    </row>
    <row r="4" spans="1:8" ht="51.75" customHeight="1">
      <c r="A4" s="5" t="s">
        <v>397</v>
      </c>
      <c r="B4" s="109" t="s">
        <v>396</v>
      </c>
      <c r="C4" s="5" t="s">
        <v>123</v>
      </c>
      <c r="D4" s="5" t="s">
        <v>119</v>
      </c>
      <c r="E4" s="5" t="s">
        <v>120</v>
      </c>
      <c r="F4" s="6" t="s">
        <v>139</v>
      </c>
      <c r="G4" s="6" t="s">
        <v>140</v>
      </c>
      <c r="H4" s="6" t="s">
        <v>26</v>
      </c>
    </row>
    <row r="5" spans="1:8" ht="12" customHeight="1">
      <c r="A5" s="4">
        <v>1</v>
      </c>
      <c r="B5" s="5">
        <v>2</v>
      </c>
      <c r="C5" s="5"/>
      <c r="D5" s="5"/>
      <c r="E5" s="5"/>
      <c r="F5" s="5">
        <v>3</v>
      </c>
      <c r="G5" s="5">
        <v>4</v>
      </c>
      <c r="H5" s="5">
        <v>5</v>
      </c>
    </row>
    <row r="6" spans="1:8" s="7" customFormat="1" ht="28.5" customHeight="1">
      <c r="A6" s="54" t="s">
        <v>27</v>
      </c>
      <c r="B6" s="51" t="s">
        <v>306</v>
      </c>
      <c r="C6" s="54" t="e">
        <f>C7++C25+C34+C39+C45+C59+C70+C78+C81+C44+C97+#REF!+#REF!</f>
        <v>#REF!</v>
      </c>
      <c r="D6" s="54" t="e">
        <f>D7++D25+D34+D39+D45+D59+D70+D78+D81+D44+D97+#REF!+#REF!</f>
        <v>#REF!</v>
      </c>
      <c r="E6" s="54" t="e">
        <f>E7++E25+E34+E39+E45+E59+E70+E78+E81+E44+E97+#REF!+#REF!</f>
        <v>#REF!</v>
      </c>
      <c r="F6" s="114">
        <f>F7++F25+F34+F39+F45+F59+F70+F78+F81+F44+F97+F65+F19</f>
        <v>31885.999999999996</v>
      </c>
      <c r="G6" s="114">
        <f>G7++G25+G34+G39+G45+G59+G70+G78+G81+G44+G97+G65+G19</f>
        <v>31986.9</v>
      </c>
      <c r="H6" s="52">
        <f aca="true" t="shared" si="0" ref="H6:H77">G6/F6*100</f>
        <v>100.31643981684752</v>
      </c>
    </row>
    <row r="7" spans="1:8" s="7" customFormat="1" ht="16.5" customHeight="1">
      <c r="A7" s="54" t="s">
        <v>28</v>
      </c>
      <c r="B7" s="55" t="s">
        <v>29</v>
      </c>
      <c r="C7" s="54">
        <f>C8</f>
        <v>79815.6</v>
      </c>
      <c r="D7" s="54">
        <f>D8</f>
        <v>96391.00000000001</v>
      </c>
      <c r="E7" s="54">
        <f>E8</f>
        <v>47996.299999999996</v>
      </c>
      <c r="F7" s="114">
        <f>F8</f>
        <v>21646.5</v>
      </c>
      <c r="G7" s="114">
        <f>G8</f>
        <v>21646.6</v>
      </c>
      <c r="H7" s="52">
        <f t="shared" si="0"/>
        <v>100.00046196844754</v>
      </c>
    </row>
    <row r="8" spans="1:8" s="7" customFormat="1" ht="22.5" customHeight="1">
      <c r="A8" s="54" t="s">
        <v>30</v>
      </c>
      <c r="B8" s="55" t="s">
        <v>31</v>
      </c>
      <c r="C8" s="54">
        <f>C9+C11+C14+C15+C16</f>
        <v>79815.6</v>
      </c>
      <c r="D8" s="54">
        <f>D9+D11+D14+D15+D16</f>
        <v>96391.00000000001</v>
      </c>
      <c r="E8" s="54">
        <f>E9+E11+E14+E15+E16</f>
        <v>47996.299999999996</v>
      </c>
      <c r="F8" s="114">
        <f>F9+F11+F14+F17+F18+F10</f>
        <v>21646.5</v>
      </c>
      <c r="G8" s="114">
        <f>G9+G11+G14+G17+G18+G10</f>
        <v>21646.6</v>
      </c>
      <c r="H8" s="52">
        <f t="shared" si="0"/>
        <v>100.00046196844754</v>
      </c>
    </row>
    <row r="9" spans="1:8" ht="102.75" customHeight="1">
      <c r="A9" s="56" t="s">
        <v>32</v>
      </c>
      <c r="B9" s="90" t="s">
        <v>371</v>
      </c>
      <c r="C9" s="58"/>
      <c r="D9" s="58">
        <v>320</v>
      </c>
      <c r="E9" s="58">
        <v>358.6</v>
      </c>
      <c r="F9" s="115">
        <v>21457.1</v>
      </c>
      <c r="G9" s="116">
        <v>21457.1</v>
      </c>
      <c r="H9" s="59">
        <f t="shared" si="0"/>
        <v>100</v>
      </c>
    </row>
    <row r="10" spans="1:8" ht="75" hidden="1">
      <c r="A10" s="56" t="s">
        <v>197</v>
      </c>
      <c r="B10" s="57" t="s">
        <v>198</v>
      </c>
      <c r="C10" s="58"/>
      <c r="D10" s="58"/>
      <c r="E10" s="58"/>
      <c r="F10" s="115"/>
      <c r="G10" s="116"/>
      <c r="H10" s="52" t="e">
        <f t="shared" si="0"/>
        <v>#DIV/0!</v>
      </c>
    </row>
    <row r="11" spans="1:8" ht="146.25" customHeight="1">
      <c r="A11" s="56" t="s">
        <v>33</v>
      </c>
      <c r="B11" s="57" t="s">
        <v>277</v>
      </c>
      <c r="C11" s="56">
        <f>C12+C13</f>
        <v>79815.6</v>
      </c>
      <c r="D11" s="56">
        <f>D13+D12</f>
        <v>96051.8</v>
      </c>
      <c r="E11" s="56">
        <f>E13+E12</f>
        <v>47604.2</v>
      </c>
      <c r="F11" s="117">
        <v>121.7</v>
      </c>
      <c r="G11" s="115">
        <v>121.8</v>
      </c>
      <c r="H11" s="59">
        <f t="shared" si="0"/>
        <v>100.0821692686935</v>
      </c>
    </row>
    <row r="12" spans="1:8" ht="1.5" customHeight="1" hidden="1">
      <c r="A12" s="56" t="s">
        <v>34</v>
      </c>
      <c r="B12" s="57" t="s">
        <v>166</v>
      </c>
      <c r="C12" s="58">
        <v>79815.6</v>
      </c>
      <c r="D12" s="58">
        <v>95491.6</v>
      </c>
      <c r="E12" s="56">
        <v>46820.5</v>
      </c>
      <c r="F12" s="117"/>
      <c r="G12" s="115"/>
      <c r="H12" s="52" t="e">
        <f t="shared" si="0"/>
        <v>#DIV/0!</v>
      </c>
    </row>
    <row r="13" spans="1:8" ht="78" customHeight="1" hidden="1">
      <c r="A13" s="56" t="s">
        <v>35</v>
      </c>
      <c r="B13" s="57" t="s">
        <v>165</v>
      </c>
      <c r="C13" s="58"/>
      <c r="D13" s="58">
        <v>560.2</v>
      </c>
      <c r="E13" s="58">
        <v>783.7</v>
      </c>
      <c r="F13" s="117"/>
      <c r="G13" s="116"/>
      <c r="H13" s="52" t="e">
        <f t="shared" si="0"/>
        <v>#DIV/0!</v>
      </c>
    </row>
    <row r="14" spans="1:8" ht="59.25" customHeight="1">
      <c r="A14" s="56" t="s">
        <v>36</v>
      </c>
      <c r="B14" s="57" t="s">
        <v>276</v>
      </c>
      <c r="C14" s="58"/>
      <c r="D14" s="58">
        <v>13.5</v>
      </c>
      <c r="E14" s="58">
        <v>14.5</v>
      </c>
      <c r="F14" s="117">
        <v>54.2</v>
      </c>
      <c r="G14" s="116">
        <v>54.2</v>
      </c>
      <c r="H14" s="59">
        <f t="shared" si="0"/>
        <v>100</v>
      </c>
    </row>
    <row r="15" spans="1:8" ht="77.25" customHeight="1" hidden="1">
      <c r="A15" s="56" t="s">
        <v>37</v>
      </c>
      <c r="B15" s="57" t="s">
        <v>38</v>
      </c>
      <c r="C15" s="58"/>
      <c r="D15" s="58">
        <v>15.6</v>
      </c>
      <c r="E15" s="58">
        <v>19</v>
      </c>
      <c r="F15" s="117"/>
      <c r="G15" s="116"/>
      <c r="H15" s="52" t="e">
        <f t="shared" si="0"/>
        <v>#DIV/0!</v>
      </c>
    </row>
    <row r="16" spans="1:8" ht="75.75" customHeight="1" hidden="1">
      <c r="A16" s="56" t="s">
        <v>39</v>
      </c>
      <c r="B16" s="57" t="s">
        <v>40</v>
      </c>
      <c r="C16" s="58"/>
      <c r="D16" s="58">
        <v>-9.9</v>
      </c>
      <c r="E16" s="58"/>
      <c r="F16" s="117"/>
      <c r="G16" s="116"/>
      <c r="H16" s="52" t="e">
        <f t="shared" si="0"/>
        <v>#DIV/0!</v>
      </c>
    </row>
    <row r="17" spans="1:8" ht="123" customHeight="1">
      <c r="A17" s="56" t="s">
        <v>157</v>
      </c>
      <c r="B17" s="90" t="s">
        <v>372</v>
      </c>
      <c r="C17" s="58"/>
      <c r="D17" s="58"/>
      <c r="E17" s="58"/>
      <c r="F17" s="117">
        <v>13.5</v>
      </c>
      <c r="G17" s="116">
        <v>13.5</v>
      </c>
      <c r="H17" s="59">
        <f t="shared" si="0"/>
        <v>100</v>
      </c>
    </row>
    <row r="18" spans="1:8" ht="7.5" customHeight="1" hidden="1">
      <c r="A18" s="60" t="s">
        <v>167</v>
      </c>
      <c r="B18" s="57" t="s">
        <v>164</v>
      </c>
      <c r="C18" s="58"/>
      <c r="D18" s="58"/>
      <c r="E18" s="58"/>
      <c r="F18" s="115"/>
      <c r="G18" s="116"/>
      <c r="H18" s="59" t="e">
        <f t="shared" si="0"/>
        <v>#DIV/0!</v>
      </c>
    </row>
    <row r="19" spans="1:8" ht="46.5" customHeight="1">
      <c r="A19" s="54" t="s">
        <v>296</v>
      </c>
      <c r="B19" s="55" t="s">
        <v>297</v>
      </c>
      <c r="C19" s="58"/>
      <c r="D19" s="58"/>
      <c r="E19" s="58"/>
      <c r="F19" s="114">
        <f>F20</f>
        <v>1429</v>
      </c>
      <c r="G19" s="114">
        <f>G20</f>
        <v>1398.2</v>
      </c>
      <c r="H19" s="52">
        <f t="shared" si="0"/>
        <v>97.84464660601819</v>
      </c>
    </row>
    <row r="20" spans="1:8" ht="45" customHeight="1">
      <c r="A20" s="60" t="s">
        <v>307</v>
      </c>
      <c r="B20" s="57" t="s">
        <v>308</v>
      </c>
      <c r="C20" s="58"/>
      <c r="D20" s="58"/>
      <c r="E20" s="58"/>
      <c r="F20" s="115">
        <f>F21+F22+F23+F24</f>
        <v>1429</v>
      </c>
      <c r="G20" s="115">
        <f>G21+G22+G23+G24</f>
        <v>1398.2</v>
      </c>
      <c r="H20" s="59">
        <f t="shared" si="0"/>
        <v>97.84464660601819</v>
      </c>
    </row>
    <row r="21" spans="1:8" ht="99.75" customHeight="1">
      <c r="A21" s="60" t="s">
        <v>298</v>
      </c>
      <c r="B21" s="90" t="s">
        <v>299</v>
      </c>
      <c r="C21" s="58"/>
      <c r="D21" s="58"/>
      <c r="E21" s="58"/>
      <c r="F21" s="115">
        <v>472.7</v>
      </c>
      <c r="G21" s="116">
        <v>472.7</v>
      </c>
      <c r="H21" s="59">
        <f t="shared" si="0"/>
        <v>100</v>
      </c>
    </row>
    <row r="22" spans="1:8" ht="108" customHeight="1">
      <c r="A22" s="60" t="s">
        <v>301</v>
      </c>
      <c r="B22" s="57" t="s">
        <v>300</v>
      </c>
      <c r="C22" s="58"/>
      <c r="D22" s="58"/>
      <c r="E22" s="58"/>
      <c r="F22" s="117">
        <v>10.6</v>
      </c>
      <c r="G22" s="116">
        <v>10.6</v>
      </c>
      <c r="H22" s="59">
        <f t="shared" si="0"/>
        <v>100</v>
      </c>
    </row>
    <row r="23" spans="1:8" ht="92.25" customHeight="1">
      <c r="A23" s="60" t="s">
        <v>303</v>
      </c>
      <c r="B23" s="57" t="s">
        <v>302</v>
      </c>
      <c r="C23" s="58"/>
      <c r="D23" s="58"/>
      <c r="E23" s="58"/>
      <c r="F23" s="115">
        <v>945.7</v>
      </c>
      <c r="G23" s="116">
        <v>945.7</v>
      </c>
      <c r="H23" s="59">
        <f t="shared" si="0"/>
        <v>100</v>
      </c>
    </row>
    <row r="24" spans="1:8" ht="93.75" customHeight="1">
      <c r="A24" s="60" t="s">
        <v>305</v>
      </c>
      <c r="B24" s="57" t="s">
        <v>304</v>
      </c>
      <c r="C24" s="58"/>
      <c r="D24" s="58"/>
      <c r="E24" s="58"/>
      <c r="F24" s="115">
        <v>0</v>
      </c>
      <c r="G24" s="116">
        <v>-30.8</v>
      </c>
      <c r="H24" s="59">
        <v>0</v>
      </c>
    </row>
    <row r="25" spans="1:8" s="7" customFormat="1" ht="16.5" customHeight="1">
      <c r="A25" s="54" t="s">
        <v>41</v>
      </c>
      <c r="B25" s="55" t="s">
        <v>42</v>
      </c>
      <c r="C25" s="54">
        <f>C28+C33</f>
        <v>6016</v>
      </c>
      <c r="D25" s="54">
        <f>D28+D33</f>
        <v>7353.299999999999</v>
      </c>
      <c r="E25" s="54">
        <f>E28+E33</f>
        <v>7413.6</v>
      </c>
      <c r="F25" s="114">
        <f>F26+F33</f>
        <v>3479.3</v>
      </c>
      <c r="G25" s="114">
        <f>G26+G33</f>
        <v>3481.9</v>
      </c>
      <c r="H25" s="52">
        <f t="shared" si="0"/>
        <v>100.07472767510706</v>
      </c>
    </row>
    <row r="26" spans="1:8" s="7" customFormat="1" ht="33" customHeight="1">
      <c r="A26" s="56" t="s">
        <v>228</v>
      </c>
      <c r="B26" s="57" t="s">
        <v>202</v>
      </c>
      <c r="C26" s="54"/>
      <c r="D26" s="54"/>
      <c r="E26" s="54"/>
      <c r="F26" s="115">
        <f>F27+F31</f>
        <v>3479.3</v>
      </c>
      <c r="G26" s="115">
        <f>G27+G31</f>
        <v>3481.9</v>
      </c>
      <c r="H26" s="59">
        <f t="shared" si="0"/>
        <v>100.07472767510706</v>
      </c>
    </row>
    <row r="27" spans="1:8" s="7" customFormat="1" ht="37.5" customHeight="1">
      <c r="A27" s="56" t="s">
        <v>199</v>
      </c>
      <c r="B27" s="57" t="s">
        <v>202</v>
      </c>
      <c r="C27" s="54"/>
      <c r="D27" s="54"/>
      <c r="E27" s="54"/>
      <c r="F27" s="115">
        <v>3479.3</v>
      </c>
      <c r="G27" s="116">
        <v>3479.3</v>
      </c>
      <c r="H27" s="59">
        <f t="shared" si="0"/>
        <v>100</v>
      </c>
    </row>
    <row r="28" spans="1:8" ht="1.5" customHeight="1" hidden="1">
      <c r="A28" s="56" t="s">
        <v>200</v>
      </c>
      <c r="B28" s="57" t="s">
        <v>201</v>
      </c>
      <c r="C28" s="58">
        <v>5956</v>
      </c>
      <c r="D28" s="58">
        <v>7351.9</v>
      </c>
      <c r="E28" s="58">
        <v>7413.6</v>
      </c>
      <c r="F28" s="115">
        <v>0</v>
      </c>
      <c r="G28" s="116">
        <v>-58.5</v>
      </c>
      <c r="H28" s="59" t="e">
        <f t="shared" si="0"/>
        <v>#DIV/0!</v>
      </c>
    </row>
    <row r="29" spans="1:8" ht="29.25" customHeight="1" hidden="1">
      <c r="A29" s="56" t="s">
        <v>203</v>
      </c>
      <c r="B29" s="55" t="s">
        <v>43</v>
      </c>
      <c r="C29" s="58"/>
      <c r="D29" s="58"/>
      <c r="E29" s="58"/>
      <c r="F29" s="115">
        <f>F30+F33</f>
        <v>0</v>
      </c>
      <c r="G29" s="115">
        <v>0</v>
      </c>
      <c r="H29" s="59" t="e">
        <f t="shared" si="0"/>
        <v>#DIV/0!</v>
      </c>
    </row>
    <row r="30" spans="1:8" ht="26.25" customHeight="1" hidden="1">
      <c r="A30" s="56" t="s">
        <v>204</v>
      </c>
      <c r="B30" s="57" t="s">
        <v>43</v>
      </c>
      <c r="C30" s="58"/>
      <c r="D30" s="58"/>
      <c r="E30" s="58"/>
      <c r="F30" s="115"/>
      <c r="G30" s="116"/>
      <c r="H30" s="59" t="e">
        <f t="shared" si="0"/>
        <v>#DIV/0!</v>
      </c>
    </row>
    <row r="31" spans="1:8" ht="44.25" customHeight="1">
      <c r="A31" s="56" t="s">
        <v>200</v>
      </c>
      <c r="B31" s="57" t="s">
        <v>340</v>
      </c>
      <c r="C31" s="58"/>
      <c r="D31" s="58"/>
      <c r="E31" s="58"/>
      <c r="F31" s="115">
        <v>0</v>
      </c>
      <c r="G31" s="116">
        <v>2.6</v>
      </c>
      <c r="H31" s="59"/>
    </row>
    <row r="32" spans="1:8" ht="36.75" customHeight="1" hidden="1">
      <c r="A32" s="56" t="s">
        <v>309</v>
      </c>
      <c r="B32" s="57" t="s">
        <v>310</v>
      </c>
      <c r="C32" s="58"/>
      <c r="D32" s="58"/>
      <c r="E32" s="58"/>
      <c r="F32" s="115">
        <f>F33</f>
        <v>0</v>
      </c>
      <c r="G32" s="115">
        <f>G33</f>
        <v>0</v>
      </c>
      <c r="H32" s="59">
        <v>0</v>
      </c>
    </row>
    <row r="33" spans="1:8" ht="42.75" customHeight="1" hidden="1">
      <c r="A33" s="56" t="s">
        <v>253</v>
      </c>
      <c r="B33" s="57" t="s">
        <v>294</v>
      </c>
      <c r="C33" s="58">
        <v>60</v>
      </c>
      <c r="D33" s="58">
        <v>1.4</v>
      </c>
      <c r="E33" s="58">
        <v>0</v>
      </c>
      <c r="F33" s="115">
        <v>0</v>
      </c>
      <c r="G33" s="116">
        <v>0</v>
      </c>
      <c r="H33" s="59">
        <v>0</v>
      </c>
    </row>
    <row r="34" spans="1:8" ht="15" customHeight="1">
      <c r="A34" s="54" t="s">
        <v>44</v>
      </c>
      <c r="B34" s="55" t="s">
        <v>45</v>
      </c>
      <c r="C34" s="51"/>
      <c r="D34" s="51"/>
      <c r="E34" s="51"/>
      <c r="F34" s="114">
        <f>F35+F36</f>
        <v>1742.6</v>
      </c>
      <c r="G34" s="114">
        <f>G35+G36</f>
        <v>1742.6</v>
      </c>
      <c r="H34" s="52">
        <f t="shared" si="0"/>
        <v>100</v>
      </c>
    </row>
    <row r="35" spans="1:8" ht="15" hidden="1">
      <c r="A35" s="56" t="s">
        <v>141</v>
      </c>
      <c r="B35" s="57" t="s">
        <v>142</v>
      </c>
      <c r="C35" s="51"/>
      <c r="D35" s="51"/>
      <c r="E35" s="51"/>
      <c r="F35" s="115"/>
      <c r="G35" s="115"/>
      <c r="H35" s="52" t="e">
        <f t="shared" si="0"/>
        <v>#DIV/0!</v>
      </c>
    </row>
    <row r="36" spans="1:8" ht="15">
      <c r="A36" s="56" t="s">
        <v>143</v>
      </c>
      <c r="B36" s="57" t="s">
        <v>144</v>
      </c>
      <c r="C36" s="51"/>
      <c r="D36" s="51"/>
      <c r="E36" s="51"/>
      <c r="F36" s="115">
        <f>F37+F38</f>
        <v>1742.6</v>
      </c>
      <c r="G36" s="115">
        <f>G37+G38</f>
        <v>1742.6</v>
      </c>
      <c r="H36" s="59">
        <f t="shared" si="0"/>
        <v>100</v>
      </c>
    </row>
    <row r="37" spans="1:8" ht="15">
      <c r="A37" s="56" t="s">
        <v>145</v>
      </c>
      <c r="B37" s="57" t="s">
        <v>146</v>
      </c>
      <c r="C37" s="58"/>
      <c r="D37" s="58"/>
      <c r="E37" s="58"/>
      <c r="F37" s="115">
        <v>529.8</v>
      </c>
      <c r="G37" s="115">
        <v>529.8</v>
      </c>
      <c r="H37" s="59">
        <f t="shared" si="0"/>
        <v>100</v>
      </c>
    </row>
    <row r="38" spans="1:8" ht="15">
      <c r="A38" s="56" t="s">
        <v>147</v>
      </c>
      <c r="B38" s="57" t="s">
        <v>148</v>
      </c>
      <c r="C38" s="58"/>
      <c r="D38" s="58"/>
      <c r="E38" s="58"/>
      <c r="F38" s="115">
        <v>1212.8</v>
      </c>
      <c r="G38" s="115">
        <v>1212.8</v>
      </c>
      <c r="H38" s="59">
        <f t="shared" si="0"/>
        <v>100</v>
      </c>
    </row>
    <row r="39" spans="1:8" s="7" customFormat="1" ht="18" customHeight="1">
      <c r="A39" s="54" t="s">
        <v>46</v>
      </c>
      <c r="B39" s="55" t="s">
        <v>47</v>
      </c>
      <c r="C39" s="54" t="e">
        <f>C40+#REF!+C42</f>
        <v>#REF!</v>
      </c>
      <c r="D39" s="54" t="e">
        <f>D40+#REF!+D42</f>
        <v>#REF!</v>
      </c>
      <c r="E39" s="54" t="e">
        <f>E40+#REF!+E42</f>
        <v>#REF!</v>
      </c>
      <c r="F39" s="114">
        <f>F40+F43</f>
        <v>971.1</v>
      </c>
      <c r="G39" s="114">
        <f>G40+G43</f>
        <v>971.1</v>
      </c>
      <c r="H39" s="52">
        <f t="shared" si="0"/>
        <v>100</v>
      </c>
    </row>
    <row r="40" spans="1:8" ht="37.5" customHeight="1">
      <c r="A40" s="56" t="s">
        <v>48</v>
      </c>
      <c r="B40" s="57" t="s">
        <v>49</v>
      </c>
      <c r="C40" s="56">
        <f>C41</f>
        <v>300</v>
      </c>
      <c r="D40" s="56">
        <f>D41</f>
        <v>450.7</v>
      </c>
      <c r="E40" s="56">
        <f>E41</f>
        <v>404.4</v>
      </c>
      <c r="F40" s="115">
        <f>F41</f>
        <v>971.1</v>
      </c>
      <c r="G40" s="115">
        <f>G41</f>
        <v>971.1</v>
      </c>
      <c r="H40" s="59">
        <f t="shared" si="0"/>
        <v>100</v>
      </c>
    </row>
    <row r="41" spans="1:8" ht="82.5" customHeight="1">
      <c r="A41" s="56" t="s">
        <v>50</v>
      </c>
      <c r="B41" s="57" t="s">
        <v>341</v>
      </c>
      <c r="C41" s="58">
        <v>300</v>
      </c>
      <c r="D41" s="58">
        <v>450.7</v>
      </c>
      <c r="E41" s="58">
        <v>404.4</v>
      </c>
      <c r="F41" s="115">
        <v>971.1</v>
      </c>
      <c r="G41" s="116">
        <v>971.1</v>
      </c>
      <c r="H41" s="59">
        <f t="shared" si="0"/>
        <v>100</v>
      </c>
    </row>
    <row r="42" spans="1:8" ht="27" customHeight="1" hidden="1">
      <c r="A42" s="54" t="s">
        <v>51</v>
      </c>
      <c r="B42" s="55" t="s">
        <v>52</v>
      </c>
      <c r="C42" s="58" t="e">
        <f>#REF!</f>
        <v>#REF!</v>
      </c>
      <c r="D42" s="58">
        <v>2106.9</v>
      </c>
      <c r="E42" s="58">
        <v>2284.1</v>
      </c>
      <c r="F42" s="115">
        <f>F43</f>
        <v>0</v>
      </c>
      <c r="G42" s="115">
        <f>G43</f>
        <v>0</v>
      </c>
      <c r="H42" s="59"/>
    </row>
    <row r="43" spans="1:8" ht="29.25" customHeight="1" hidden="1">
      <c r="A43" s="56" t="s">
        <v>137</v>
      </c>
      <c r="B43" s="57" t="s">
        <v>138</v>
      </c>
      <c r="C43" s="58"/>
      <c r="D43" s="58"/>
      <c r="E43" s="58"/>
      <c r="F43" s="115"/>
      <c r="G43" s="116"/>
      <c r="H43" s="59" t="e">
        <f t="shared" si="0"/>
        <v>#DIV/0!</v>
      </c>
    </row>
    <row r="44" spans="1:8" s="7" customFormat="1" ht="37.5" customHeight="1" hidden="1">
      <c r="A44" s="54" t="s">
        <v>152</v>
      </c>
      <c r="B44" s="55" t="s">
        <v>53</v>
      </c>
      <c r="C44" s="54" t="e">
        <f>#REF!+#REF!+#REF!</f>
        <v>#REF!</v>
      </c>
      <c r="D44" s="54" t="e">
        <f>#REF!+#REF!+#REF!</f>
        <v>#REF!</v>
      </c>
      <c r="E44" s="54" t="e">
        <f>#REF!+#REF!+#REF!</f>
        <v>#REF!</v>
      </c>
      <c r="F44" s="114">
        <v>0</v>
      </c>
      <c r="G44" s="114">
        <v>0</v>
      </c>
      <c r="H44" s="52">
        <v>0</v>
      </c>
    </row>
    <row r="45" spans="1:8" s="7" customFormat="1" ht="61.5" customHeight="1">
      <c r="A45" s="54" t="s">
        <v>54</v>
      </c>
      <c r="B45" s="55" t="s">
        <v>55</v>
      </c>
      <c r="C45" s="54" t="e">
        <f>C46+C48+C54+C57</f>
        <v>#REF!</v>
      </c>
      <c r="D45" s="54" t="e">
        <f>D46+D48+D54+D57</f>
        <v>#REF!</v>
      </c>
      <c r="E45" s="54" t="e">
        <f>E46+E48+E54+E57</f>
        <v>#REF!</v>
      </c>
      <c r="F45" s="114">
        <f>F46+F48+F54+F57</f>
        <v>1406.8</v>
      </c>
      <c r="G45" s="114">
        <f>G46+G48+G54+G57</f>
        <v>1408.3999999999999</v>
      </c>
      <c r="H45" s="52">
        <f t="shared" si="0"/>
        <v>100.11373329542224</v>
      </c>
    </row>
    <row r="46" spans="1:8" ht="43.5" customHeight="1">
      <c r="A46" s="56" t="s">
        <v>56</v>
      </c>
      <c r="B46" s="90" t="s">
        <v>57</v>
      </c>
      <c r="C46" s="51">
        <f>C47</f>
        <v>0</v>
      </c>
      <c r="D46" s="51">
        <f>D47</f>
        <v>0</v>
      </c>
      <c r="E46" s="51">
        <f>E47</f>
        <v>0</v>
      </c>
      <c r="F46" s="116">
        <f>F47</f>
        <v>0</v>
      </c>
      <c r="G46" s="116">
        <f>G47</f>
        <v>2.6</v>
      </c>
      <c r="H46" s="52"/>
    </row>
    <row r="47" spans="1:8" ht="54.75" customHeight="1">
      <c r="A47" s="56" t="s">
        <v>58</v>
      </c>
      <c r="B47" s="90" t="s">
        <v>59</v>
      </c>
      <c r="C47" s="58"/>
      <c r="D47" s="58"/>
      <c r="E47" s="58"/>
      <c r="F47" s="115">
        <v>0</v>
      </c>
      <c r="G47" s="115">
        <v>2.6</v>
      </c>
      <c r="H47" s="52"/>
    </row>
    <row r="48" spans="1:8" ht="105.75" customHeight="1">
      <c r="A48" s="56" t="s">
        <v>60</v>
      </c>
      <c r="B48" s="53" t="s">
        <v>342</v>
      </c>
      <c r="C48" s="54" t="e">
        <f>C49+C51+C52</f>
        <v>#REF!</v>
      </c>
      <c r="D48" s="54" t="e">
        <f>D49+D51+D52</f>
        <v>#REF!</v>
      </c>
      <c r="E48" s="54" t="e">
        <f>E49+E51+E52</f>
        <v>#REF!</v>
      </c>
      <c r="F48" s="115">
        <f>F49+F52</f>
        <v>1406.8</v>
      </c>
      <c r="G48" s="115">
        <f>G49+G52</f>
        <v>1405.8</v>
      </c>
      <c r="H48" s="59">
        <f t="shared" si="0"/>
        <v>99.9289166903611</v>
      </c>
    </row>
    <row r="49" spans="1:10" ht="87.75" customHeight="1">
      <c r="A49" s="93" t="s">
        <v>122</v>
      </c>
      <c r="B49" s="110" t="s">
        <v>135</v>
      </c>
      <c r="C49" s="58" t="e">
        <f>C50+#REF!</f>
        <v>#REF!</v>
      </c>
      <c r="D49" s="58" t="e">
        <f>D50+#REF!</f>
        <v>#REF!</v>
      </c>
      <c r="E49" s="58" t="e">
        <f>E50+#REF!</f>
        <v>#REF!</v>
      </c>
      <c r="F49" s="116">
        <f>F50+F51</f>
        <v>520.4</v>
      </c>
      <c r="G49" s="116">
        <f>G50+G51</f>
        <v>519.5</v>
      </c>
      <c r="H49" s="59">
        <f t="shared" si="0"/>
        <v>99.8270561106841</v>
      </c>
      <c r="J49" s="95"/>
    </row>
    <row r="50" spans="1:10" ht="111.75" customHeight="1">
      <c r="A50" s="94" t="s">
        <v>208</v>
      </c>
      <c r="B50" s="111" t="s">
        <v>375</v>
      </c>
      <c r="C50" s="58"/>
      <c r="D50" s="58"/>
      <c r="E50" s="56">
        <v>2379.5</v>
      </c>
      <c r="F50" s="115">
        <v>152.4</v>
      </c>
      <c r="G50" s="115">
        <v>152.7</v>
      </c>
      <c r="H50" s="59">
        <f t="shared" si="0"/>
        <v>100.19685039370079</v>
      </c>
      <c r="J50" s="96"/>
    </row>
    <row r="51" spans="1:8" ht="120" customHeight="1">
      <c r="A51" s="94" t="s">
        <v>374</v>
      </c>
      <c r="B51" s="111" t="s">
        <v>376</v>
      </c>
      <c r="C51" s="58" t="e">
        <f>#REF!</f>
        <v>#REF!</v>
      </c>
      <c r="D51" s="58" t="e">
        <f>#REF!</f>
        <v>#REF!</v>
      </c>
      <c r="E51" s="58" t="e">
        <f>#REF!</f>
        <v>#REF!</v>
      </c>
      <c r="F51" s="116">
        <v>368</v>
      </c>
      <c r="G51" s="116">
        <v>366.8</v>
      </c>
      <c r="H51" s="59">
        <f t="shared" si="0"/>
        <v>99.67391304347827</v>
      </c>
    </row>
    <row r="52" spans="1:8" ht="110.25" customHeight="1">
      <c r="A52" s="56" t="s">
        <v>61</v>
      </c>
      <c r="B52" s="111" t="s">
        <v>343</v>
      </c>
      <c r="C52" s="54">
        <f>C53</f>
        <v>1537</v>
      </c>
      <c r="D52" s="54">
        <f>D53</f>
        <v>2446.3</v>
      </c>
      <c r="E52" s="54">
        <f>E53</f>
        <v>2450</v>
      </c>
      <c r="F52" s="115">
        <f>F53</f>
        <v>886.4</v>
      </c>
      <c r="G52" s="115">
        <f>G53</f>
        <v>886.3</v>
      </c>
      <c r="H52" s="59">
        <f t="shared" si="0"/>
        <v>99.98871841155234</v>
      </c>
    </row>
    <row r="53" spans="1:8" ht="93" customHeight="1">
      <c r="A53" s="56" t="s">
        <v>62</v>
      </c>
      <c r="B53" s="86" t="s">
        <v>344</v>
      </c>
      <c r="C53" s="58">
        <v>1537</v>
      </c>
      <c r="D53" s="58">
        <v>2446.3</v>
      </c>
      <c r="E53" s="58">
        <v>2450</v>
      </c>
      <c r="F53" s="115">
        <v>886.4</v>
      </c>
      <c r="G53" s="115">
        <v>886.3</v>
      </c>
      <c r="H53" s="59">
        <f t="shared" si="0"/>
        <v>99.98871841155234</v>
      </c>
    </row>
    <row r="54" spans="1:8" ht="37.5" customHeight="1" hidden="1">
      <c r="A54" s="56" t="s">
        <v>63</v>
      </c>
      <c r="B54" s="57" t="s">
        <v>64</v>
      </c>
      <c r="C54" s="56">
        <f>C55</f>
        <v>40</v>
      </c>
      <c r="D54" s="56">
        <v>25.5</v>
      </c>
      <c r="E54" s="56">
        <f>E55</f>
        <v>0</v>
      </c>
      <c r="F54" s="115"/>
      <c r="G54" s="115"/>
      <c r="H54" s="52" t="e">
        <f t="shared" si="0"/>
        <v>#DIV/0!</v>
      </c>
    </row>
    <row r="55" spans="1:8" ht="60" hidden="1">
      <c r="A55" s="56" t="s">
        <v>65</v>
      </c>
      <c r="B55" s="57" t="s">
        <v>66</v>
      </c>
      <c r="C55" s="56">
        <f>C56</f>
        <v>40</v>
      </c>
      <c r="D55" s="56">
        <f>D56</f>
        <v>25.5</v>
      </c>
      <c r="E55" s="56">
        <f>E56</f>
        <v>0</v>
      </c>
      <c r="F55" s="115"/>
      <c r="G55" s="115"/>
      <c r="H55" s="52" t="e">
        <f t="shared" si="0"/>
        <v>#DIV/0!</v>
      </c>
    </row>
    <row r="56" spans="1:8" ht="60" hidden="1">
      <c r="A56" s="56" t="s">
        <v>67</v>
      </c>
      <c r="B56" s="57" t="s">
        <v>68</v>
      </c>
      <c r="C56" s="58">
        <v>40</v>
      </c>
      <c r="D56" s="58">
        <v>25.5</v>
      </c>
      <c r="E56" s="58"/>
      <c r="F56" s="115"/>
      <c r="G56" s="115"/>
      <c r="H56" s="52" t="e">
        <f t="shared" si="0"/>
        <v>#DIV/0!</v>
      </c>
    </row>
    <row r="57" spans="1:8" ht="45" hidden="1">
      <c r="A57" s="56" t="s">
        <v>69</v>
      </c>
      <c r="B57" s="57" t="s">
        <v>70</v>
      </c>
      <c r="C57" s="56">
        <f>C58</f>
        <v>481</v>
      </c>
      <c r="D57" s="56">
        <f>D58</f>
        <v>1736.9</v>
      </c>
      <c r="E57" s="56">
        <f>E58</f>
        <v>0</v>
      </c>
      <c r="F57" s="115"/>
      <c r="G57" s="115"/>
      <c r="H57" s="52" t="e">
        <f t="shared" si="0"/>
        <v>#DIV/0!</v>
      </c>
    </row>
    <row r="58" spans="1:8" ht="30" hidden="1">
      <c r="A58" s="56" t="s">
        <v>71</v>
      </c>
      <c r="B58" s="57" t="s">
        <v>72</v>
      </c>
      <c r="C58" s="58">
        <v>481</v>
      </c>
      <c r="D58" s="58">
        <v>1736.9</v>
      </c>
      <c r="E58" s="58"/>
      <c r="F58" s="115"/>
      <c r="G58" s="115"/>
      <c r="H58" s="52" t="e">
        <f t="shared" si="0"/>
        <v>#DIV/0!</v>
      </c>
    </row>
    <row r="59" spans="1:8" s="7" customFormat="1" ht="31.5" customHeight="1">
      <c r="A59" s="54" t="s">
        <v>73</v>
      </c>
      <c r="B59" s="55" t="s">
        <v>74</v>
      </c>
      <c r="C59" s="54">
        <f>C60</f>
        <v>1151</v>
      </c>
      <c r="D59" s="54">
        <f>D60</f>
        <v>720.4</v>
      </c>
      <c r="E59" s="54">
        <f>E60</f>
        <v>840.7</v>
      </c>
      <c r="F59" s="114">
        <f>F60+F61+F62+F63+F64</f>
        <v>240.2</v>
      </c>
      <c r="G59" s="114">
        <f>G60+G61+G62+G63+G64</f>
        <v>240.2</v>
      </c>
      <c r="H59" s="52">
        <f t="shared" si="0"/>
        <v>100</v>
      </c>
    </row>
    <row r="60" spans="1:8" ht="45" customHeight="1">
      <c r="A60" s="56" t="s">
        <v>236</v>
      </c>
      <c r="B60" s="90" t="s">
        <v>315</v>
      </c>
      <c r="C60" s="58">
        <v>1151</v>
      </c>
      <c r="D60" s="58">
        <v>720.4</v>
      </c>
      <c r="E60" s="58">
        <v>840.7</v>
      </c>
      <c r="F60" s="117">
        <v>45.4</v>
      </c>
      <c r="G60" s="115">
        <v>45.4</v>
      </c>
      <c r="H60" s="59">
        <f>G60/F60*100</f>
        <v>100</v>
      </c>
    </row>
    <row r="61" spans="1:8" ht="43.5" customHeight="1">
      <c r="A61" s="56" t="s">
        <v>237</v>
      </c>
      <c r="B61" s="90" t="s">
        <v>314</v>
      </c>
      <c r="C61" s="58"/>
      <c r="D61" s="58"/>
      <c r="E61" s="58"/>
      <c r="F61" s="115">
        <v>9.6</v>
      </c>
      <c r="G61" s="115">
        <v>9.6</v>
      </c>
      <c r="H61" s="59">
        <f t="shared" si="0"/>
        <v>100</v>
      </c>
    </row>
    <row r="62" spans="1:8" ht="33.75" customHeight="1">
      <c r="A62" s="56" t="s">
        <v>238</v>
      </c>
      <c r="B62" s="57" t="s">
        <v>250</v>
      </c>
      <c r="C62" s="58"/>
      <c r="D62" s="58"/>
      <c r="E62" s="58"/>
      <c r="F62" s="115">
        <v>88.7</v>
      </c>
      <c r="G62" s="115">
        <v>88.7</v>
      </c>
      <c r="H62" s="59">
        <f t="shared" si="0"/>
        <v>100</v>
      </c>
    </row>
    <row r="63" spans="1:8" ht="30.75" customHeight="1">
      <c r="A63" s="56" t="s">
        <v>239</v>
      </c>
      <c r="B63" s="57" t="s">
        <v>251</v>
      </c>
      <c r="C63" s="58"/>
      <c r="D63" s="58"/>
      <c r="E63" s="58"/>
      <c r="F63" s="115">
        <v>96.5</v>
      </c>
      <c r="G63" s="115">
        <v>96.5</v>
      </c>
      <c r="H63" s="59">
        <f t="shared" si="0"/>
        <v>100</v>
      </c>
    </row>
    <row r="64" spans="1:8" ht="30" hidden="1">
      <c r="A64" s="56" t="s">
        <v>240</v>
      </c>
      <c r="B64" s="57" t="s">
        <v>252</v>
      </c>
      <c r="C64" s="58"/>
      <c r="D64" s="58"/>
      <c r="E64" s="58"/>
      <c r="F64" s="115">
        <v>0</v>
      </c>
      <c r="G64" s="115">
        <v>0</v>
      </c>
      <c r="H64" s="59"/>
    </row>
    <row r="65" spans="1:8" ht="51.75" customHeight="1">
      <c r="A65" s="54" t="s">
        <v>150</v>
      </c>
      <c r="B65" s="55" t="s">
        <v>153</v>
      </c>
      <c r="C65" s="51"/>
      <c r="D65" s="51"/>
      <c r="E65" s="51"/>
      <c r="F65" s="114">
        <f>F66+F68</f>
        <v>0</v>
      </c>
      <c r="G65" s="114">
        <f>G66+G68</f>
        <v>116.2</v>
      </c>
      <c r="H65" s="52"/>
    </row>
    <row r="66" spans="1:8" ht="30.75" customHeight="1">
      <c r="A66" s="56" t="s">
        <v>259</v>
      </c>
      <c r="B66" s="112" t="s">
        <v>260</v>
      </c>
      <c r="C66" s="51"/>
      <c r="D66" s="51"/>
      <c r="E66" s="51"/>
      <c r="F66" s="115">
        <f>F67</f>
        <v>0</v>
      </c>
      <c r="G66" s="115">
        <f>G67</f>
        <v>2</v>
      </c>
      <c r="H66" s="59"/>
    </row>
    <row r="67" spans="1:8" ht="48" customHeight="1">
      <c r="A67" s="56" t="s">
        <v>289</v>
      </c>
      <c r="B67" s="61" t="s">
        <v>229</v>
      </c>
      <c r="C67" s="58"/>
      <c r="D67" s="58"/>
      <c r="E67" s="58"/>
      <c r="F67" s="115">
        <v>0</v>
      </c>
      <c r="G67" s="115">
        <v>2</v>
      </c>
      <c r="H67" s="59"/>
    </row>
    <row r="68" spans="1:8" ht="24" customHeight="1">
      <c r="A68" s="56" t="s">
        <v>261</v>
      </c>
      <c r="B68" s="112" t="s">
        <v>262</v>
      </c>
      <c r="C68" s="58"/>
      <c r="D68" s="58"/>
      <c r="E68" s="58"/>
      <c r="F68" s="115">
        <f>F69</f>
        <v>0</v>
      </c>
      <c r="G68" s="115">
        <f>G69</f>
        <v>114.2</v>
      </c>
      <c r="H68" s="59"/>
    </row>
    <row r="69" spans="1:8" ht="37.5" customHeight="1">
      <c r="A69" s="56" t="s">
        <v>290</v>
      </c>
      <c r="B69" s="112" t="s">
        <v>230</v>
      </c>
      <c r="C69" s="58"/>
      <c r="D69" s="58"/>
      <c r="E69" s="58"/>
      <c r="F69" s="115">
        <v>0</v>
      </c>
      <c r="G69" s="115">
        <v>114.2</v>
      </c>
      <c r="H69" s="59"/>
    </row>
    <row r="70" spans="1:8" s="7" customFormat="1" ht="30" customHeight="1">
      <c r="A70" s="54" t="s">
        <v>75</v>
      </c>
      <c r="B70" s="55" t="s">
        <v>76</v>
      </c>
      <c r="C70" s="54" t="e">
        <f>#REF!</f>
        <v>#REF!</v>
      </c>
      <c r="D70" s="54" t="e">
        <f>#REF!</f>
        <v>#REF!</v>
      </c>
      <c r="E70" s="54" t="e">
        <f>#REF!</f>
        <v>#REF!</v>
      </c>
      <c r="F70" s="114">
        <f>F71+F75</f>
        <v>664.6</v>
      </c>
      <c r="G70" s="114">
        <f>G71+G75</f>
        <v>675.7</v>
      </c>
      <c r="H70" s="52">
        <f t="shared" si="0"/>
        <v>101.67017755040627</v>
      </c>
    </row>
    <row r="71" spans="1:8" s="7" customFormat="1" ht="129.75" customHeight="1">
      <c r="A71" s="91" t="s">
        <v>291</v>
      </c>
      <c r="B71" s="92" t="s">
        <v>364</v>
      </c>
      <c r="C71" s="54"/>
      <c r="D71" s="54"/>
      <c r="E71" s="54"/>
      <c r="F71" s="115">
        <f>F73+F72</f>
        <v>306.6</v>
      </c>
      <c r="G71" s="115">
        <f>G73+G72</f>
        <v>317.8</v>
      </c>
      <c r="H71" s="59">
        <f t="shared" si="0"/>
        <v>103.65296803652969</v>
      </c>
    </row>
    <row r="72" spans="1:9" s="7" customFormat="1" ht="116.25" customHeight="1">
      <c r="A72" s="56" t="s">
        <v>312</v>
      </c>
      <c r="B72" s="81" t="s">
        <v>311</v>
      </c>
      <c r="C72" s="54"/>
      <c r="D72" s="54"/>
      <c r="E72" s="54"/>
      <c r="F72" s="115">
        <v>0</v>
      </c>
      <c r="G72" s="115">
        <v>11.2</v>
      </c>
      <c r="H72" s="59"/>
      <c r="I72" s="1"/>
    </row>
    <row r="73" spans="1:8" ht="126.75" customHeight="1">
      <c r="A73" s="56" t="s">
        <v>231</v>
      </c>
      <c r="B73" s="90" t="s">
        <v>232</v>
      </c>
      <c r="C73" s="58"/>
      <c r="D73" s="58"/>
      <c r="E73" s="58"/>
      <c r="F73" s="115">
        <v>306.6</v>
      </c>
      <c r="G73" s="115">
        <v>306.6</v>
      </c>
      <c r="H73" s="59">
        <f t="shared" si="0"/>
        <v>100</v>
      </c>
    </row>
    <row r="74" spans="1:10" s="7" customFormat="1" ht="56.25" customHeight="1">
      <c r="A74" s="94" t="s">
        <v>382</v>
      </c>
      <c r="B74" s="86" t="s">
        <v>381</v>
      </c>
      <c r="C74" s="58"/>
      <c r="D74" s="58"/>
      <c r="E74" s="58"/>
      <c r="F74" s="115">
        <f>F75</f>
        <v>358</v>
      </c>
      <c r="G74" s="115">
        <f>G75</f>
        <v>357.90000000000003</v>
      </c>
      <c r="H74" s="59">
        <f t="shared" si="0"/>
        <v>99.97206703910615</v>
      </c>
      <c r="J74" s="95"/>
    </row>
    <row r="75" spans="1:8" s="7" customFormat="1" ht="54.75" customHeight="1">
      <c r="A75" s="60" t="s">
        <v>395</v>
      </c>
      <c r="B75" s="57" t="s">
        <v>265</v>
      </c>
      <c r="C75" s="58"/>
      <c r="D75" s="58"/>
      <c r="E75" s="58"/>
      <c r="F75" s="115">
        <f>F76+F77</f>
        <v>358</v>
      </c>
      <c r="G75" s="115">
        <f>G76+G77</f>
        <v>357.90000000000003</v>
      </c>
      <c r="H75" s="59">
        <f t="shared" si="0"/>
        <v>99.97206703910615</v>
      </c>
    </row>
    <row r="76" spans="1:8" s="7" customFormat="1" ht="69.75" customHeight="1">
      <c r="A76" s="94" t="s">
        <v>378</v>
      </c>
      <c r="B76" s="53" t="s">
        <v>377</v>
      </c>
      <c r="C76" s="58"/>
      <c r="D76" s="58"/>
      <c r="E76" s="58"/>
      <c r="F76" s="115">
        <v>16.8</v>
      </c>
      <c r="G76" s="115">
        <v>42.8</v>
      </c>
      <c r="H76" s="59">
        <f t="shared" si="0"/>
        <v>254.76190476190476</v>
      </c>
    </row>
    <row r="77" spans="1:8" s="7" customFormat="1" ht="65.25" customHeight="1">
      <c r="A77" s="94" t="s">
        <v>379</v>
      </c>
      <c r="B77" s="97" t="s">
        <v>380</v>
      </c>
      <c r="C77" s="58"/>
      <c r="D77" s="58"/>
      <c r="E77" s="58"/>
      <c r="F77" s="115">
        <v>341.2</v>
      </c>
      <c r="G77" s="115">
        <v>315.1</v>
      </c>
      <c r="H77" s="59">
        <f t="shared" si="0"/>
        <v>92.35052754982416</v>
      </c>
    </row>
    <row r="78" spans="1:8" ht="28.5">
      <c r="A78" s="54" t="s">
        <v>77</v>
      </c>
      <c r="B78" s="55" t="s">
        <v>78</v>
      </c>
      <c r="C78" s="54">
        <f>C80</f>
        <v>72.5</v>
      </c>
      <c r="D78" s="54">
        <f>D80</f>
        <v>26.8</v>
      </c>
      <c r="E78" s="54">
        <f>E80</f>
        <v>0</v>
      </c>
      <c r="F78" s="114">
        <f>F80</f>
        <v>33.9</v>
      </c>
      <c r="G78" s="114">
        <f>G80</f>
        <v>33.9</v>
      </c>
      <c r="H78" s="52">
        <f aca="true" t="shared" si="1" ref="H78:H146">G78/F78*100</f>
        <v>100</v>
      </c>
    </row>
    <row r="79" spans="1:8" ht="56.25" customHeight="1">
      <c r="A79" s="56" t="s">
        <v>258</v>
      </c>
      <c r="B79" s="57" t="s">
        <v>334</v>
      </c>
      <c r="C79" s="54"/>
      <c r="D79" s="54"/>
      <c r="E79" s="54"/>
      <c r="F79" s="115">
        <f>F80</f>
        <v>33.9</v>
      </c>
      <c r="G79" s="115">
        <f>G80</f>
        <v>33.9</v>
      </c>
      <c r="H79" s="59">
        <f t="shared" si="1"/>
        <v>100</v>
      </c>
    </row>
    <row r="80" spans="1:8" s="7" customFormat="1" ht="51.75" customHeight="1">
      <c r="A80" s="56" t="s">
        <v>79</v>
      </c>
      <c r="B80" s="85" t="s">
        <v>339</v>
      </c>
      <c r="C80" s="58">
        <v>72.5</v>
      </c>
      <c r="D80" s="58">
        <v>26.8</v>
      </c>
      <c r="E80" s="58">
        <v>0</v>
      </c>
      <c r="F80" s="115">
        <v>33.9</v>
      </c>
      <c r="G80" s="115">
        <v>33.9</v>
      </c>
      <c r="H80" s="59">
        <f t="shared" si="1"/>
        <v>100</v>
      </c>
    </row>
    <row r="81" spans="1:8" s="7" customFormat="1" ht="34.5" customHeight="1">
      <c r="A81" s="54" t="s">
        <v>80</v>
      </c>
      <c r="B81" s="55" t="s">
        <v>81</v>
      </c>
      <c r="C81" s="51">
        <v>972</v>
      </c>
      <c r="D81" s="51">
        <v>1008.7</v>
      </c>
      <c r="E81" s="54">
        <v>1145</v>
      </c>
      <c r="F81" s="114">
        <f>F82+F83+F84+F85+F86+F87+F88+F89+F90+F92+F93+F95+F96</f>
        <v>272</v>
      </c>
      <c r="G81" s="114">
        <f>SUM(G82:G96)-G91</f>
        <v>272.1</v>
      </c>
      <c r="H81" s="52">
        <f t="shared" si="1"/>
        <v>100.03676470588236</v>
      </c>
    </row>
    <row r="82" spans="1:8" s="7" customFormat="1" ht="137.25" customHeight="1">
      <c r="A82" s="62" t="s">
        <v>241</v>
      </c>
      <c r="B82" s="63" t="s">
        <v>373</v>
      </c>
      <c r="C82" s="51"/>
      <c r="D82" s="51"/>
      <c r="E82" s="54"/>
      <c r="F82" s="115">
        <v>1.7</v>
      </c>
      <c r="G82" s="115">
        <v>6</v>
      </c>
      <c r="H82" s="59">
        <f t="shared" si="1"/>
        <v>352.94117647058823</v>
      </c>
    </row>
    <row r="83" spans="1:8" s="7" customFormat="1" ht="78" customHeight="1">
      <c r="A83" s="62" t="s">
        <v>242</v>
      </c>
      <c r="B83" s="63" t="s">
        <v>243</v>
      </c>
      <c r="C83" s="51"/>
      <c r="D83" s="51"/>
      <c r="E83" s="54"/>
      <c r="F83" s="115">
        <v>1.7</v>
      </c>
      <c r="G83" s="115">
        <v>0</v>
      </c>
      <c r="H83" s="59">
        <f t="shared" si="1"/>
        <v>0</v>
      </c>
    </row>
    <row r="84" spans="1:8" s="7" customFormat="1" ht="86.25" customHeight="1">
      <c r="A84" s="62" t="s">
        <v>244</v>
      </c>
      <c r="B84" s="63" t="s">
        <v>245</v>
      </c>
      <c r="C84" s="51"/>
      <c r="D84" s="51"/>
      <c r="E84" s="54"/>
      <c r="F84" s="115">
        <v>2.4</v>
      </c>
      <c r="G84" s="115">
        <v>21</v>
      </c>
      <c r="H84" s="59">
        <f t="shared" si="1"/>
        <v>875</v>
      </c>
    </row>
    <row r="85" spans="1:8" s="7" customFormat="1" ht="80.25" customHeight="1">
      <c r="A85" s="62" t="s">
        <v>280</v>
      </c>
      <c r="B85" s="64" t="s">
        <v>282</v>
      </c>
      <c r="C85" s="51"/>
      <c r="D85" s="51"/>
      <c r="E85" s="54"/>
      <c r="F85" s="115">
        <v>0</v>
      </c>
      <c r="G85" s="115">
        <v>2</v>
      </c>
      <c r="H85" s="59">
        <v>0</v>
      </c>
    </row>
    <row r="86" spans="1:8" s="7" customFormat="1" ht="24.75" customHeight="1" hidden="1">
      <c r="A86" s="62" t="s">
        <v>279</v>
      </c>
      <c r="B86" s="63" t="s">
        <v>273</v>
      </c>
      <c r="C86" s="51"/>
      <c r="D86" s="51"/>
      <c r="E86" s="54"/>
      <c r="F86" s="115">
        <v>0</v>
      </c>
      <c r="G86" s="115">
        <v>0</v>
      </c>
      <c r="H86" s="59">
        <v>0</v>
      </c>
    </row>
    <row r="87" spans="1:8" s="7" customFormat="1" ht="42.75" customHeight="1" hidden="1">
      <c r="A87" s="62" t="s">
        <v>278</v>
      </c>
      <c r="B87" s="64" t="s">
        <v>283</v>
      </c>
      <c r="C87" s="51"/>
      <c r="D87" s="51"/>
      <c r="E87" s="54"/>
      <c r="F87" s="115"/>
      <c r="G87" s="115">
        <v>0</v>
      </c>
      <c r="H87" s="59">
        <v>0</v>
      </c>
    </row>
    <row r="88" spans="1:9" s="7" customFormat="1" ht="41.25" customHeight="1">
      <c r="A88" s="62" t="s">
        <v>246</v>
      </c>
      <c r="B88" s="63" t="s">
        <v>247</v>
      </c>
      <c r="C88" s="51"/>
      <c r="D88" s="51"/>
      <c r="E88" s="54"/>
      <c r="F88" s="115">
        <v>11</v>
      </c>
      <c r="G88" s="115">
        <v>10</v>
      </c>
      <c r="H88" s="59">
        <f t="shared" si="1"/>
        <v>90.9090909090909</v>
      </c>
      <c r="I88" s="1"/>
    </row>
    <row r="89" spans="1:8" s="7" customFormat="1" ht="75.75" customHeight="1">
      <c r="A89" s="62" t="s">
        <v>274</v>
      </c>
      <c r="B89" s="63" t="s">
        <v>275</v>
      </c>
      <c r="C89" s="51"/>
      <c r="D89" s="51"/>
      <c r="E89" s="54"/>
      <c r="F89" s="115">
        <v>0</v>
      </c>
      <c r="G89" s="115">
        <v>10.5</v>
      </c>
      <c r="H89" s="59"/>
    </row>
    <row r="90" spans="1:8" s="7" customFormat="1" ht="55.5" customHeight="1" hidden="1">
      <c r="A90" s="62" t="s">
        <v>347</v>
      </c>
      <c r="B90" s="57" t="s">
        <v>349</v>
      </c>
      <c r="C90" s="51"/>
      <c r="D90" s="51"/>
      <c r="E90" s="54"/>
      <c r="F90" s="115">
        <v>0</v>
      </c>
      <c r="G90" s="115">
        <v>0</v>
      </c>
      <c r="H90" s="59" t="e">
        <f t="shared" si="1"/>
        <v>#DIV/0!</v>
      </c>
    </row>
    <row r="91" spans="1:8" s="7" customFormat="1" ht="75.75" customHeight="1" hidden="1">
      <c r="A91" s="62" t="s">
        <v>348</v>
      </c>
      <c r="B91" s="57" t="s">
        <v>350</v>
      </c>
      <c r="C91" s="51"/>
      <c r="D91" s="51"/>
      <c r="E91" s="54"/>
      <c r="F91" s="115">
        <v>0</v>
      </c>
      <c r="G91" s="115">
        <v>0</v>
      </c>
      <c r="H91" s="59"/>
    </row>
    <row r="92" spans="1:8" s="7" customFormat="1" ht="47.25" customHeight="1" hidden="1">
      <c r="A92" s="62" t="s">
        <v>255</v>
      </c>
      <c r="B92" s="57" t="s">
        <v>256</v>
      </c>
      <c r="C92" s="51"/>
      <c r="D92" s="51"/>
      <c r="E92" s="54"/>
      <c r="F92" s="115">
        <v>0</v>
      </c>
      <c r="G92" s="116">
        <v>0</v>
      </c>
      <c r="H92" s="59"/>
    </row>
    <row r="93" spans="1:9" s="7" customFormat="1" ht="62.25" customHeight="1">
      <c r="A93" s="62" t="s">
        <v>351</v>
      </c>
      <c r="B93" s="57" t="s">
        <v>352</v>
      </c>
      <c r="C93" s="51"/>
      <c r="D93" s="51"/>
      <c r="E93" s="54"/>
      <c r="F93" s="115">
        <v>20</v>
      </c>
      <c r="G93" s="116">
        <v>0</v>
      </c>
      <c r="H93" s="59">
        <f t="shared" si="1"/>
        <v>0</v>
      </c>
      <c r="I93" s="1"/>
    </row>
    <row r="94" spans="1:9" s="7" customFormat="1" ht="93" customHeight="1">
      <c r="A94" s="94" t="s">
        <v>384</v>
      </c>
      <c r="B94" s="86" t="s">
        <v>383</v>
      </c>
      <c r="C94" s="51"/>
      <c r="D94" s="51"/>
      <c r="E94" s="54"/>
      <c r="F94" s="115">
        <v>0</v>
      </c>
      <c r="G94" s="116">
        <v>7.5</v>
      </c>
      <c r="H94" s="59"/>
      <c r="I94" s="1"/>
    </row>
    <row r="95" spans="1:8" s="7" customFormat="1" ht="60" customHeight="1">
      <c r="A95" s="62" t="s">
        <v>254</v>
      </c>
      <c r="B95" s="57" t="s">
        <v>257</v>
      </c>
      <c r="C95" s="51"/>
      <c r="D95" s="51"/>
      <c r="E95" s="54"/>
      <c r="F95" s="115">
        <v>80</v>
      </c>
      <c r="G95" s="115">
        <v>60.8</v>
      </c>
      <c r="H95" s="59">
        <f t="shared" si="1"/>
        <v>76</v>
      </c>
    </row>
    <row r="96" spans="1:8" s="7" customFormat="1" ht="62.25" customHeight="1">
      <c r="A96" s="62" t="s">
        <v>248</v>
      </c>
      <c r="B96" s="63" t="s">
        <v>249</v>
      </c>
      <c r="C96" s="51"/>
      <c r="D96" s="51"/>
      <c r="E96" s="54"/>
      <c r="F96" s="115">
        <v>155.2</v>
      </c>
      <c r="G96" s="115">
        <v>154.3</v>
      </c>
      <c r="H96" s="59">
        <f t="shared" si="1"/>
        <v>99.42010309278352</v>
      </c>
    </row>
    <row r="97" spans="1:8" ht="24" customHeight="1" hidden="1">
      <c r="A97" s="54" t="s">
        <v>82</v>
      </c>
      <c r="B97" s="55" t="s">
        <v>83</v>
      </c>
      <c r="C97" s="54" t="e">
        <f>#REF!+#REF!</f>
        <v>#REF!</v>
      </c>
      <c r="D97" s="54" t="e">
        <f>#REF!+#REF!</f>
        <v>#REF!</v>
      </c>
      <c r="E97" s="54" t="e">
        <f>#REF!+#REF!</f>
        <v>#REF!</v>
      </c>
      <c r="F97" s="114">
        <f>F99+F100</f>
        <v>0</v>
      </c>
      <c r="G97" s="114">
        <f>G99+G100</f>
        <v>0</v>
      </c>
      <c r="H97" s="59"/>
    </row>
    <row r="98" spans="1:8" ht="27" customHeight="1" hidden="1">
      <c r="A98" s="56" t="s">
        <v>264</v>
      </c>
      <c r="B98" s="57" t="s">
        <v>263</v>
      </c>
      <c r="C98" s="54"/>
      <c r="D98" s="54"/>
      <c r="E98" s="54"/>
      <c r="F98" s="115">
        <f>F99</f>
        <v>0</v>
      </c>
      <c r="G98" s="115">
        <f>G99</f>
        <v>0</v>
      </c>
      <c r="H98" s="59"/>
    </row>
    <row r="99" spans="1:8" s="7" customFormat="1" ht="36" customHeight="1" hidden="1">
      <c r="A99" s="60" t="s">
        <v>84</v>
      </c>
      <c r="B99" s="57" t="s">
        <v>85</v>
      </c>
      <c r="C99" s="58"/>
      <c r="D99" s="58"/>
      <c r="E99" s="58"/>
      <c r="F99" s="115">
        <v>0</v>
      </c>
      <c r="G99" s="115">
        <v>0</v>
      </c>
      <c r="H99" s="59"/>
    </row>
    <row r="100" spans="1:8" s="7" customFormat="1" ht="34.5" customHeight="1" hidden="1">
      <c r="A100" s="60" t="s">
        <v>281</v>
      </c>
      <c r="B100" s="65" t="s">
        <v>366</v>
      </c>
      <c r="C100" s="58"/>
      <c r="D100" s="58"/>
      <c r="E100" s="58"/>
      <c r="F100" s="115">
        <f>F101</f>
        <v>0</v>
      </c>
      <c r="G100" s="115">
        <f>G101</f>
        <v>0</v>
      </c>
      <c r="H100" s="59"/>
    </row>
    <row r="101" spans="1:8" s="7" customFormat="1" ht="35.25" customHeight="1" hidden="1">
      <c r="A101" s="60" t="s">
        <v>365</v>
      </c>
      <c r="B101" s="65" t="s">
        <v>136</v>
      </c>
      <c r="C101" s="58"/>
      <c r="D101" s="58"/>
      <c r="E101" s="58"/>
      <c r="F101" s="115">
        <v>0</v>
      </c>
      <c r="G101" s="115">
        <v>0</v>
      </c>
      <c r="H101" s="59"/>
    </row>
    <row r="102" spans="1:9" ht="18" customHeight="1">
      <c r="A102" s="37" t="s">
        <v>86</v>
      </c>
      <c r="B102" s="66" t="s">
        <v>87</v>
      </c>
      <c r="C102" s="37" t="e">
        <f>C103+#REF!</f>
        <v>#REF!</v>
      </c>
      <c r="D102" s="37" t="e">
        <f>D103+#REF!+D104+#REF!+D125</f>
        <v>#REF!</v>
      </c>
      <c r="E102" s="37" t="e">
        <f>E103+#REF!+E104+#REF!+E125</f>
        <v>#REF!</v>
      </c>
      <c r="F102" s="100">
        <f>F103+F187+F193+F185</f>
        <v>140830.05000000002</v>
      </c>
      <c r="G102" s="100">
        <f>G103+G187+G193+G185</f>
        <v>143055.05000000002</v>
      </c>
      <c r="H102" s="52">
        <f t="shared" si="1"/>
        <v>101.57991849040742</v>
      </c>
      <c r="I102" s="88"/>
    </row>
    <row r="103" spans="1:9" s="7" customFormat="1" ht="83.25" customHeight="1">
      <c r="A103" s="54" t="s">
        <v>88</v>
      </c>
      <c r="B103" s="55" t="s">
        <v>205</v>
      </c>
      <c r="C103" s="54" t="e">
        <f>SUM(C104+#REF!+C125)</f>
        <v>#REF!</v>
      </c>
      <c r="D103" s="54">
        <v>16522.8</v>
      </c>
      <c r="E103" s="54"/>
      <c r="F103" s="114">
        <f>F104+F107+F125+F178</f>
        <v>140830.05000000002</v>
      </c>
      <c r="G103" s="114">
        <f>G104+G107+G125+G178</f>
        <v>140804.35000000003</v>
      </c>
      <c r="H103" s="52">
        <f t="shared" si="1"/>
        <v>99.98175105384115</v>
      </c>
      <c r="I103" s="8"/>
    </row>
    <row r="104" spans="1:9" ht="30" customHeight="1">
      <c r="A104" s="54" t="s">
        <v>367</v>
      </c>
      <c r="B104" s="55" t="s">
        <v>368</v>
      </c>
      <c r="C104" s="51"/>
      <c r="D104" s="51"/>
      <c r="E104" s="51"/>
      <c r="F104" s="118">
        <f>F105</f>
        <v>36997.9</v>
      </c>
      <c r="G104" s="118">
        <f>G105</f>
        <v>36997.9</v>
      </c>
      <c r="H104" s="52">
        <f>G104/F104*100</f>
        <v>100</v>
      </c>
      <c r="I104" s="8"/>
    </row>
    <row r="105" spans="1:9" ht="30" customHeight="1">
      <c r="A105" s="56" t="s">
        <v>132</v>
      </c>
      <c r="B105" s="57" t="s">
        <v>89</v>
      </c>
      <c r="C105" s="58">
        <v>78312.3</v>
      </c>
      <c r="D105" s="58">
        <v>124060</v>
      </c>
      <c r="E105" s="58">
        <v>107010</v>
      </c>
      <c r="F105" s="98">
        <f>F106</f>
        <v>36997.9</v>
      </c>
      <c r="G105" s="98">
        <f>G106</f>
        <v>36997.9</v>
      </c>
      <c r="H105" s="59">
        <f>G105/F105*100</f>
        <v>100</v>
      </c>
      <c r="I105" s="8"/>
    </row>
    <row r="106" spans="1:9" ht="30" customHeight="1">
      <c r="A106" s="56" t="s">
        <v>369</v>
      </c>
      <c r="B106" s="57" t="s">
        <v>370</v>
      </c>
      <c r="C106" s="51"/>
      <c r="D106" s="51"/>
      <c r="E106" s="51"/>
      <c r="F106" s="98">
        <v>36997.9</v>
      </c>
      <c r="G106" s="117">
        <v>36997.9</v>
      </c>
      <c r="H106" s="59">
        <f>G106/F106*100</f>
        <v>100</v>
      </c>
      <c r="I106" s="8"/>
    </row>
    <row r="107" spans="1:9" ht="43.5" customHeight="1" hidden="1">
      <c r="A107" s="54" t="s">
        <v>90</v>
      </c>
      <c r="B107" s="55" t="s">
        <v>320</v>
      </c>
      <c r="C107" s="51"/>
      <c r="D107" s="51"/>
      <c r="E107" s="51"/>
      <c r="F107" s="114">
        <f>F120+F121+F122+F123+F124</f>
        <v>0</v>
      </c>
      <c r="G107" s="114">
        <f>G120+G121+G122+G123+G124</f>
        <v>0</v>
      </c>
      <c r="H107" s="52" t="e">
        <f t="shared" si="1"/>
        <v>#DIV/0!</v>
      </c>
      <c r="I107" s="8"/>
    </row>
    <row r="108" spans="1:9" ht="30" customHeight="1" hidden="1">
      <c r="A108" s="56"/>
      <c r="B108" s="57" t="s">
        <v>124</v>
      </c>
      <c r="C108" s="58"/>
      <c r="D108" s="58"/>
      <c r="E108" s="58"/>
      <c r="F108" s="115"/>
      <c r="G108" s="115"/>
      <c r="H108" s="52" t="e">
        <f t="shared" si="1"/>
        <v>#DIV/0!</v>
      </c>
      <c r="I108" s="8"/>
    </row>
    <row r="109" spans="1:9" ht="48.75" customHeight="1" hidden="1">
      <c r="A109" s="56"/>
      <c r="B109" s="57" t="s">
        <v>161</v>
      </c>
      <c r="C109" s="58"/>
      <c r="D109" s="58"/>
      <c r="E109" s="58"/>
      <c r="F109" s="115"/>
      <c r="G109" s="115"/>
      <c r="H109" s="52" t="e">
        <f t="shared" si="1"/>
        <v>#DIV/0!</v>
      </c>
      <c r="I109" s="8"/>
    </row>
    <row r="110" spans="1:9" ht="55.5" customHeight="1" hidden="1">
      <c r="A110" s="56"/>
      <c r="B110" s="57" t="s">
        <v>151</v>
      </c>
      <c r="C110" s="58"/>
      <c r="D110" s="58"/>
      <c r="E110" s="58"/>
      <c r="F110" s="115"/>
      <c r="G110" s="115"/>
      <c r="H110" s="52" t="e">
        <f t="shared" si="1"/>
        <v>#DIV/0!</v>
      </c>
      <c r="I110" s="8"/>
    </row>
    <row r="111" spans="1:8" ht="51" customHeight="1" hidden="1">
      <c r="A111" s="56"/>
      <c r="B111" s="57" t="s">
        <v>162</v>
      </c>
      <c r="C111" s="58"/>
      <c r="D111" s="58"/>
      <c r="E111" s="58"/>
      <c r="F111" s="115"/>
      <c r="G111" s="115"/>
      <c r="H111" s="52" t="e">
        <f t="shared" si="1"/>
        <v>#DIV/0!</v>
      </c>
    </row>
    <row r="112" spans="1:8" ht="48.75" customHeight="1" hidden="1">
      <c r="A112" s="56"/>
      <c r="B112" s="57" t="s">
        <v>163</v>
      </c>
      <c r="C112" s="58"/>
      <c r="D112" s="58"/>
      <c r="E112" s="58"/>
      <c r="F112" s="115"/>
      <c r="G112" s="115"/>
      <c r="H112" s="52" t="e">
        <f t="shared" si="1"/>
        <v>#DIV/0!</v>
      </c>
    </row>
    <row r="113" spans="1:8" ht="48.75" customHeight="1" hidden="1">
      <c r="A113" s="56"/>
      <c r="B113" s="57" t="s">
        <v>149</v>
      </c>
      <c r="C113" s="58"/>
      <c r="D113" s="58"/>
      <c r="E113" s="58"/>
      <c r="F113" s="115"/>
      <c r="G113" s="115"/>
      <c r="H113" s="52" t="e">
        <f t="shared" si="1"/>
        <v>#DIV/0!</v>
      </c>
    </row>
    <row r="114" spans="1:8" ht="54" customHeight="1" hidden="1">
      <c r="A114" s="56"/>
      <c r="B114" s="57" t="s">
        <v>154</v>
      </c>
      <c r="C114" s="58"/>
      <c r="D114" s="58"/>
      <c r="E114" s="58"/>
      <c r="F114" s="115"/>
      <c r="G114" s="115"/>
      <c r="H114" s="52" t="e">
        <f t="shared" si="1"/>
        <v>#DIV/0!</v>
      </c>
    </row>
    <row r="115" spans="1:8" ht="51" customHeight="1" hidden="1">
      <c r="A115" s="56"/>
      <c r="B115" s="57" t="s">
        <v>155</v>
      </c>
      <c r="C115" s="58"/>
      <c r="D115" s="58"/>
      <c r="E115" s="58"/>
      <c r="F115" s="115"/>
      <c r="G115" s="115"/>
      <c r="H115" s="52" t="e">
        <f t="shared" si="1"/>
        <v>#DIV/0!</v>
      </c>
    </row>
    <row r="116" spans="1:8" ht="42.75" customHeight="1" hidden="1">
      <c r="A116" s="56"/>
      <c r="B116" s="57" t="s">
        <v>196</v>
      </c>
      <c r="C116" s="58"/>
      <c r="D116" s="58"/>
      <c r="E116" s="58"/>
      <c r="F116" s="115">
        <v>0</v>
      </c>
      <c r="G116" s="115">
        <v>0</v>
      </c>
      <c r="H116" s="52" t="e">
        <f t="shared" si="1"/>
        <v>#DIV/0!</v>
      </c>
    </row>
    <row r="117" spans="1:8" ht="32.25" customHeight="1" hidden="1">
      <c r="A117" s="56"/>
      <c r="B117" s="57" t="s">
        <v>156</v>
      </c>
      <c r="C117" s="58"/>
      <c r="D117" s="58"/>
      <c r="E117" s="58"/>
      <c r="F117" s="115"/>
      <c r="G117" s="115"/>
      <c r="H117" s="52" t="e">
        <f t="shared" si="1"/>
        <v>#DIV/0!</v>
      </c>
    </row>
    <row r="118" spans="1:8" ht="38.25" customHeight="1" hidden="1">
      <c r="A118" s="56"/>
      <c r="B118" s="57" t="s">
        <v>233</v>
      </c>
      <c r="C118" s="58"/>
      <c r="D118" s="58"/>
      <c r="E118" s="58"/>
      <c r="F118" s="115"/>
      <c r="G118" s="115"/>
      <c r="H118" s="52" t="e">
        <f t="shared" si="1"/>
        <v>#DIV/0!</v>
      </c>
    </row>
    <row r="119" spans="1:8" ht="34.5" customHeight="1" hidden="1">
      <c r="A119" s="56"/>
      <c r="B119" s="57" t="s">
        <v>225</v>
      </c>
      <c r="C119" s="58"/>
      <c r="D119" s="58"/>
      <c r="E119" s="58"/>
      <c r="F119" s="115">
        <v>0</v>
      </c>
      <c r="G119" s="115"/>
      <c r="H119" s="52" t="e">
        <f t="shared" si="1"/>
        <v>#DIV/0!</v>
      </c>
    </row>
    <row r="120" spans="1:8" ht="31.5" customHeight="1" hidden="1">
      <c r="A120" s="56"/>
      <c r="B120" s="57"/>
      <c r="C120" s="58"/>
      <c r="D120" s="58"/>
      <c r="E120" s="58"/>
      <c r="F120" s="115"/>
      <c r="G120" s="117"/>
      <c r="H120" s="59" t="e">
        <f t="shared" si="1"/>
        <v>#DIV/0!</v>
      </c>
    </row>
    <row r="121" spans="1:8" ht="51.75" customHeight="1" hidden="1">
      <c r="A121" s="56" t="s">
        <v>353</v>
      </c>
      <c r="B121" s="57" t="s">
        <v>354</v>
      </c>
      <c r="C121" s="58"/>
      <c r="D121" s="58"/>
      <c r="E121" s="58"/>
      <c r="F121" s="115">
        <v>0</v>
      </c>
      <c r="G121" s="117">
        <v>0</v>
      </c>
      <c r="H121" s="59" t="e">
        <f t="shared" si="1"/>
        <v>#DIV/0!</v>
      </c>
    </row>
    <row r="122" spans="1:8" ht="68.25" customHeight="1" hidden="1">
      <c r="A122" s="56" t="s">
        <v>357</v>
      </c>
      <c r="B122" s="57" t="s">
        <v>356</v>
      </c>
      <c r="C122" s="58"/>
      <c r="D122" s="58"/>
      <c r="E122" s="58"/>
      <c r="F122" s="115">
        <v>0</v>
      </c>
      <c r="G122" s="117">
        <v>0</v>
      </c>
      <c r="H122" s="59" t="e">
        <f t="shared" si="1"/>
        <v>#DIV/0!</v>
      </c>
    </row>
    <row r="123" spans="1:8" ht="68.25" customHeight="1" hidden="1">
      <c r="A123" s="56" t="s">
        <v>358</v>
      </c>
      <c r="B123" s="57" t="s">
        <v>359</v>
      </c>
      <c r="C123" s="58"/>
      <c r="D123" s="58"/>
      <c r="E123" s="58"/>
      <c r="F123" s="115">
        <v>0</v>
      </c>
      <c r="G123" s="117">
        <v>0</v>
      </c>
      <c r="H123" s="59" t="e">
        <f t="shared" si="1"/>
        <v>#DIV/0!</v>
      </c>
    </row>
    <row r="124" spans="1:8" ht="44.25" customHeight="1" hidden="1">
      <c r="A124" s="56" t="s">
        <v>321</v>
      </c>
      <c r="B124" s="57" t="s">
        <v>322</v>
      </c>
      <c r="C124" s="58"/>
      <c r="D124" s="58"/>
      <c r="E124" s="58"/>
      <c r="F124" s="115">
        <v>0</v>
      </c>
      <c r="G124" s="117">
        <v>0</v>
      </c>
      <c r="H124" s="59" t="e">
        <f t="shared" si="1"/>
        <v>#DIV/0!</v>
      </c>
    </row>
    <row r="125" spans="1:10" ht="48.75" customHeight="1">
      <c r="A125" s="54" t="s">
        <v>134</v>
      </c>
      <c r="B125" s="55" t="s">
        <v>323</v>
      </c>
      <c r="C125" s="51" t="e">
        <f>#REF!+C156+#REF!+#REF!+#REF!+#REF!+#REF!+#REF!+#REF!+#REF!+#REF!+#REF!+#REF!+#REF!+#REF!+#REF!+#REF!+#REF!+#REF!+#REF!+#REF!+#REF!+#REF!+#REF!+#REF!+#REF!+#REF!+#REF!+#REF!+#REF!+#REF!+#REF!+#REF!+#REF!+#REF!+#REF!+#REF!+#REF!+#REF!</f>
        <v>#REF!</v>
      </c>
      <c r="D125" s="51">
        <f>SUM(D156:D160)</f>
        <v>0</v>
      </c>
      <c r="E125" s="51">
        <f>SUM(E156:E160)</f>
        <v>0</v>
      </c>
      <c r="F125" s="101">
        <f>SUM(F126:F173)+F174+F176+F177+F175</f>
        <v>103237.05</v>
      </c>
      <c r="G125" s="101">
        <f>SUM(G126:G173)</f>
        <v>103220.00000000001</v>
      </c>
      <c r="H125" s="52">
        <f t="shared" si="1"/>
        <v>99.98348461138711</v>
      </c>
      <c r="I125" s="9"/>
      <c r="J125" s="9"/>
    </row>
    <row r="126" spans="1:8" ht="45" customHeight="1">
      <c r="A126" s="56" t="s">
        <v>327</v>
      </c>
      <c r="B126" s="57" t="s">
        <v>324</v>
      </c>
      <c r="C126" s="51"/>
      <c r="D126" s="51"/>
      <c r="E126" s="51"/>
      <c r="F126" s="116">
        <v>480</v>
      </c>
      <c r="G126" s="116">
        <v>480</v>
      </c>
      <c r="H126" s="59">
        <f t="shared" si="1"/>
        <v>100</v>
      </c>
    </row>
    <row r="127" spans="1:8" ht="62.25" customHeight="1" hidden="1">
      <c r="A127" s="56" t="s">
        <v>360</v>
      </c>
      <c r="B127" s="57" t="s">
        <v>361</v>
      </c>
      <c r="C127" s="51"/>
      <c r="D127" s="51"/>
      <c r="E127" s="51"/>
      <c r="F127" s="116">
        <v>0</v>
      </c>
      <c r="G127" s="116">
        <v>0</v>
      </c>
      <c r="H127" s="59" t="e">
        <f t="shared" si="1"/>
        <v>#DIV/0!</v>
      </c>
    </row>
    <row r="128" spans="1:8" ht="42.75" customHeight="1">
      <c r="A128" s="56" t="s">
        <v>326</v>
      </c>
      <c r="B128" s="57" t="s">
        <v>325</v>
      </c>
      <c r="C128" s="51"/>
      <c r="D128" s="51"/>
      <c r="E128" s="51"/>
      <c r="F128" s="116">
        <v>1409.5</v>
      </c>
      <c r="G128" s="116">
        <v>1409.5</v>
      </c>
      <c r="H128" s="59">
        <f t="shared" si="1"/>
        <v>100</v>
      </c>
    </row>
    <row r="129" spans="1:8" ht="12" customHeight="1" hidden="1">
      <c r="A129" s="54"/>
      <c r="B129" s="57"/>
      <c r="C129" s="51"/>
      <c r="D129" s="51"/>
      <c r="E129" s="51"/>
      <c r="F129" s="116"/>
      <c r="G129" s="116"/>
      <c r="H129" s="59" t="e">
        <f t="shared" si="1"/>
        <v>#DIV/0!</v>
      </c>
    </row>
    <row r="130" spans="1:8" ht="15" hidden="1">
      <c r="A130" s="67"/>
      <c r="B130" s="57" t="s">
        <v>221</v>
      </c>
      <c r="C130" s="51"/>
      <c r="D130" s="51"/>
      <c r="E130" s="51"/>
      <c r="F130" s="101"/>
      <c r="G130" s="101"/>
      <c r="H130" s="59" t="e">
        <f t="shared" si="1"/>
        <v>#DIV/0!</v>
      </c>
    </row>
    <row r="131" spans="1:9" ht="0.75" customHeight="1" hidden="1">
      <c r="A131" s="54"/>
      <c r="B131" s="57" t="s">
        <v>209</v>
      </c>
      <c r="C131" s="51"/>
      <c r="D131" s="51"/>
      <c r="E131" s="51"/>
      <c r="F131" s="116"/>
      <c r="G131" s="116"/>
      <c r="H131" s="59" t="e">
        <f t="shared" si="1"/>
        <v>#DIV/0!</v>
      </c>
      <c r="I131" s="9"/>
    </row>
    <row r="132" spans="1:9" ht="15" hidden="1">
      <c r="A132" s="54"/>
      <c r="B132" s="57"/>
      <c r="C132" s="51"/>
      <c r="D132" s="51"/>
      <c r="E132" s="51"/>
      <c r="F132" s="116"/>
      <c r="G132" s="116"/>
      <c r="H132" s="59" t="e">
        <f t="shared" si="1"/>
        <v>#DIV/0!</v>
      </c>
      <c r="I132" s="9"/>
    </row>
    <row r="133" spans="1:9" ht="20.25" customHeight="1" hidden="1">
      <c r="A133" s="54"/>
      <c r="B133" s="57" t="s">
        <v>210</v>
      </c>
      <c r="C133" s="51"/>
      <c r="D133" s="51"/>
      <c r="E133" s="51"/>
      <c r="F133" s="116"/>
      <c r="G133" s="116"/>
      <c r="H133" s="59" t="e">
        <f t="shared" si="1"/>
        <v>#DIV/0!</v>
      </c>
      <c r="I133" s="9"/>
    </row>
    <row r="134" spans="1:9" ht="26.25" customHeight="1" hidden="1">
      <c r="A134" s="54"/>
      <c r="B134" s="57" t="s">
        <v>211</v>
      </c>
      <c r="C134" s="51"/>
      <c r="D134" s="51"/>
      <c r="E134" s="51"/>
      <c r="F134" s="116"/>
      <c r="G134" s="116"/>
      <c r="H134" s="59" t="e">
        <f t="shared" si="1"/>
        <v>#DIV/0!</v>
      </c>
      <c r="I134" s="9"/>
    </row>
    <row r="135" spans="1:9" ht="26.25" customHeight="1" hidden="1">
      <c r="A135" s="54"/>
      <c r="B135" s="61" t="s">
        <v>158</v>
      </c>
      <c r="C135" s="51"/>
      <c r="D135" s="51"/>
      <c r="E135" s="51"/>
      <c r="F135" s="116">
        <v>0</v>
      </c>
      <c r="G135" s="116">
        <v>0</v>
      </c>
      <c r="H135" s="59" t="e">
        <f t="shared" si="1"/>
        <v>#DIV/0!</v>
      </c>
      <c r="I135" s="9"/>
    </row>
    <row r="136" spans="1:9" ht="26.25" customHeight="1" hidden="1">
      <c r="A136" s="54"/>
      <c r="B136" s="57" t="s">
        <v>212</v>
      </c>
      <c r="C136" s="51"/>
      <c r="D136" s="51"/>
      <c r="E136" s="51"/>
      <c r="F136" s="116"/>
      <c r="G136" s="116"/>
      <c r="H136" s="59" t="e">
        <f t="shared" si="1"/>
        <v>#DIV/0!</v>
      </c>
      <c r="I136" s="9"/>
    </row>
    <row r="137" spans="1:9" ht="15" hidden="1">
      <c r="A137" s="54"/>
      <c r="B137" s="57" t="s">
        <v>227</v>
      </c>
      <c r="C137" s="51"/>
      <c r="D137" s="51"/>
      <c r="E137" s="51"/>
      <c r="F137" s="116"/>
      <c r="G137" s="116"/>
      <c r="H137" s="59" t="e">
        <f t="shared" si="1"/>
        <v>#DIV/0!</v>
      </c>
      <c r="I137" s="9"/>
    </row>
    <row r="138" spans="1:9" ht="105" hidden="1">
      <c r="A138" s="54"/>
      <c r="B138" s="61" t="s">
        <v>234</v>
      </c>
      <c r="C138" s="51"/>
      <c r="D138" s="51"/>
      <c r="E138" s="51"/>
      <c r="F138" s="116"/>
      <c r="G138" s="116"/>
      <c r="H138" s="59" t="e">
        <f t="shared" si="1"/>
        <v>#DIV/0!</v>
      </c>
      <c r="I138" s="9"/>
    </row>
    <row r="139" spans="1:9" ht="45" hidden="1">
      <c r="A139" s="54"/>
      <c r="B139" s="57" t="s">
        <v>213</v>
      </c>
      <c r="C139" s="51"/>
      <c r="D139" s="51"/>
      <c r="E139" s="51"/>
      <c r="F139" s="116"/>
      <c r="G139" s="116"/>
      <c r="H139" s="59" t="e">
        <f t="shared" si="1"/>
        <v>#DIV/0!</v>
      </c>
      <c r="I139" s="9"/>
    </row>
    <row r="140" spans="1:9" ht="15" hidden="1">
      <c r="A140" s="54"/>
      <c r="B140" s="57" t="s">
        <v>214</v>
      </c>
      <c r="C140" s="51"/>
      <c r="D140" s="51"/>
      <c r="E140" s="51"/>
      <c r="F140" s="116"/>
      <c r="G140" s="116"/>
      <c r="H140" s="59" t="e">
        <f t="shared" si="1"/>
        <v>#DIV/0!</v>
      </c>
      <c r="I140" s="9"/>
    </row>
    <row r="141" spans="1:9" ht="12.75" customHeight="1" hidden="1">
      <c r="A141" s="54"/>
      <c r="B141" s="57" t="s">
        <v>267</v>
      </c>
      <c r="C141" s="51"/>
      <c r="D141" s="51"/>
      <c r="E141" s="51"/>
      <c r="F141" s="116"/>
      <c r="G141" s="116"/>
      <c r="H141" s="59" t="e">
        <f t="shared" si="1"/>
        <v>#DIV/0!</v>
      </c>
      <c r="I141" s="9"/>
    </row>
    <row r="142" spans="1:9" ht="30" hidden="1">
      <c r="A142" s="54"/>
      <c r="B142" s="57" t="s">
        <v>266</v>
      </c>
      <c r="C142" s="51"/>
      <c r="D142" s="51"/>
      <c r="E142" s="51"/>
      <c r="F142" s="116"/>
      <c r="G142" s="116"/>
      <c r="H142" s="59" t="e">
        <f t="shared" si="1"/>
        <v>#DIV/0!</v>
      </c>
      <c r="I142" s="9"/>
    </row>
    <row r="143" spans="1:9" ht="15" hidden="1">
      <c r="A143" s="54"/>
      <c r="B143" s="57" t="s">
        <v>215</v>
      </c>
      <c r="C143" s="51"/>
      <c r="D143" s="51"/>
      <c r="E143" s="51"/>
      <c r="F143" s="116"/>
      <c r="G143" s="116"/>
      <c r="H143" s="59" t="e">
        <f t="shared" si="1"/>
        <v>#DIV/0!</v>
      </c>
      <c r="I143" s="9"/>
    </row>
    <row r="144" spans="1:9" ht="15" hidden="1">
      <c r="A144" s="54"/>
      <c r="B144" s="57" t="s">
        <v>216</v>
      </c>
      <c r="C144" s="51"/>
      <c r="D144" s="51"/>
      <c r="E144" s="51"/>
      <c r="F144" s="116"/>
      <c r="G144" s="116"/>
      <c r="H144" s="59" t="e">
        <f t="shared" si="1"/>
        <v>#DIV/0!</v>
      </c>
      <c r="I144" s="9"/>
    </row>
    <row r="145" spans="1:9" ht="18" customHeight="1" hidden="1">
      <c r="A145" s="54"/>
      <c r="B145" s="57" t="s">
        <v>217</v>
      </c>
      <c r="C145" s="51"/>
      <c r="D145" s="51"/>
      <c r="E145" s="51"/>
      <c r="F145" s="116"/>
      <c r="G145" s="116"/>
      <c r="H145" s="59" t="e">
        <f t="shared" si="1"/>
        <v>#DIV/0!</v>
      </c>
      <c r="I145" s="9"/>
    </row>
    <row r="146" spans="1:9" ht="30" hidden="1">
      <c r="A146" s="54"/>
      <c r="B146" s="57" t="s">
        <v>223</v>
      </c>
      <c r="C146" s="51"/>
      <c r="D146" s="51"/>
      <c r="E146" s="51"/>
      <c r="F146" s="116"/>
      <c r="G146" s="116"/>
      <c r="H146" s="59" t="e">
        <f t="shared" si="1"/>
        <v>#DIV/0!</v>
      </c>
      <c r="I146" s="9"/>
    </row>
    <row r="147" spans="1:9" ht="61.5" customHeight="1" hidden="1">
      <c r="A147" s="54"/>
      <c r="B147" s="57" t="s">
        <v>235</v>
      </c>
      <c r="C147" s="51"/>
      <c r="D147" s="51"/>
      <c r="E147" s="51"/>
      <c r="F147" s="116"/>
      <c r="G147" s="116"/>
      <c r="H147" s="59" t="e">
        <f aca="true" t="shared" si="2" ref="H147:H154">G147/F147*100</f>
        <v>#DIV/0!</v>
      </c>
      <c r="I147" s="9"/>
    </row>
    <row r="148" spans="1:9" ht="45" hidden="1">
      <c r="A148" s="54"/>
      <c r="B148" s="57" t="s">
        <v>218</v>
      </c>
      <c r="C148" s="51"/>
      <c r="D148" s="51"/>
      <c r="E148" s="51">
        <v>710.7</v>
      </c>
      <c r="F148" s="116"/>
      <c r="G148" s="116"/>
      <c r="H148" s="59" t="e">
        <f t="shared" si="2"/>
        <v>#DIV/0!</v>
      </c>
      <c r="I148" s="9"/>
    </row>
    <row r="149" spans="1:9" ht="19.5" customHeight="1" hidden="1">
      <c r="A149" s="54"/>
      <c r="B149" s="57" t="s">
        <v>219</v>
      </c>
      <c r="C149" s="51"/>
      <c r="D149" s="51"/>
      <c r="E149" s="51"/>
      <c r="F149" s="116"/>
      <c r="G149" s="116"/>
      <c r="H149" s="59" t="e">
        <f t="shared" si="2"/>
        <v>#DIV/0!</v>
      </c>
      <c r="I149" s="9"/>
    </row>
    <row r="150" spans="1:9" ht="15" hidden="1">
      <c r="A150" s="54"/>
      <c r="B150" s="57" t="s">
        <v>222</v>
      </c>
      <c r="C150" s="51"/>
      <c r="D150" s="51"/>
      <c r="E150" s="51"/>
      <c r="F150" s="116"/>
      <c r="G150" s="116"/>
      <c r="H150" s="59" t="e">
        <f t="shared" si="2"/>
        <v>#DIV/0!</v>
      </c>
      <c r="I150" s="9"/>
    </row>
    <row r="151" spans="1:9" ht="25.5" customHeight="1" hidden="1">
      <c r="A151" s="54"/>
      <c r="B151" s="68" t="s">
        <v>181</v>
      </c>
      <c r="C151" s="51"/>
      <c r="D151" s="51"/>
      <c r="E151" s="51"/>
      <c r="F151" s="116"/>
      <c r="G151" s="116"/>
      <c r="H151" s="59" t="e">
        <f t="shared" si="2"/>
        <v>#DIV/0!</v>
      </c>
      <c r="I151" s="9"/>
    </row>
    <row r="152" spans="1:9" ht="30" hidden="1">
      <c r="A152" s="54"/>
      <c r="B152" s="57" t="s">
        <v>220</v>
      </c>
      <c r="C152" s="51"/>
      <c r="D152" s="51"/>
      <c r="E152" s="51"/>
      <c r="F152" s="116"/>
      <c r="G152" s="116"/>
      <c r="H152" s="59" t="e">
        <f t="shared" si="2"/>
        <v>#DIV/0!</v>
      </c>
      <c r="I152" s="9"/>
    </row>
    <row r="153" spans="1:9" ht="19.5" customHeight="1" hidden="1">
      <c r="A153" s="54"/>
      <c r="B153" s="57" t="s">
        <v>224</v>
      </c>
      <c r="C153" s="51"/>
      <c r="D153" s="51"/>
      <c r="E153" s="51"/>
      <c r="F153" s="116"/>
      <c r="G153" s="116"/>
      <c r="H153" s="59" t="e">
        <f t="shared" si="2"/>
        <v>#DIV/0!</v>
      </c>
      <c r="I153" s="9"/>
    </row>
    <row r="154" spans="1:9" ht="45.75" customHeight="1">
      <c r="A154" s="56" t="s">
        <v>329</v>
      </c>
      <c r="B154" s="69" t="s">
        <v>328</v>
      </c>
      <c r="C154" s="51"/>
      <c r="D154" s="51"/>
      <c r="E154" s="51"/>
      <c r="F154" s="116">
        <v>99717.25</v>
      </c>
      <c r="G154" s="116">
        <f>99677.1+23.1</f>
        <v>99700.20000000001</v>
      </c>
      <c r="H154" s="59">
        <f t="shared" si="2"/>
        <v>99.9829016544279</v>
      </c>
      <c r="I154" s="9"/>
    </row>
    <row r="155" spans="1:8" ht="27" customHeight="1" hidden="1">
      <c r="A155" s="54"/>
      <c r="B155" s="57" t="s">
        <v>91</v>
      </c>
      <c r="C155" s="51"/>
      <c r="D155" s="51"/>
      <c r="E155" s="51"/>
      <c r="F155" s="116"/>
      <c r="G155" s="116"/>
      <c r="H155" s="59" t="e">
        <f aca="true" t="shared" si="3" ref="H155:H194">G155/F155*100</f>
        <v>#DIV/0!</v>
      </c>
    </row>
    <row r="156" spans="1:8" ht="24" customHeight="1" hidden="1">
      <c r="A156" s="56"/>
      <c r="B156" s="57" t="s">
        <v>177</v>
      </c>
      <c r="C156" s="58"/>
      <c r="D156" s="58"/>
      <c r="E156" s="58"/>
      <c r="F156" s="115"/>
      <c r="G156" s="115"/>
      <c r="H156" s="59" t="e">
        <f t="shared" si="3"/>
        <v>#DIV/0!</v>
      </c>
    </row>
    <row r="157" spans="1:8" ht="61.5" customHeight="1" hidden="1">
      <c r="A157" s="56"/>
      <c r="B157" s="57" t="s">
        <v>178</v>
      </c>
      <c r="C157" s="58"/>
      <c r="D157" s="58"/>
      <c r="E157" s="58"/>
      <c r="F157" s="115"/>
      <c r="G157" s="115"/>
      <c r="H157" s="59" t="e">
        <f t="shared" si="3"/>
        <v>#DIV/0!</v>
      </c>
    </row>
    <row r="158" spans="1:9" ht="42.75" customHeight="1" hidden="1">
      <c r="A158" s="56"/>
      <c r="B158" s="57" t="s">
        <v>92</v>
      </c>
      <c r="C158" s="58"/>
      <c r="D158" s="58"/>
      <c r="E158" s="58"/>
      <c r="F158" s="115"/>
      <c r="G158" s="115"/>
      <c r="H158" s="59" t="e">
        <f t="shared" si="3"/>
        <v>#DIV/0!</v>
      </c>
      <c r="I158" s="9"/>
    </row>
    <row r="159" spans="1:8" ht="75" customHeight="1" hidden="1">
      <c r="A159" s="56"/>
      <c r="B159" s="57" t="s">
        <v>159</v>
      </c>
      <c r="C159" s="58"/>
      <c r="D159" s="58"/>
      <c r="E159" s="58"/>
      <c r="F159" s="115"/>
      <c r="G159" s="115"/>
      <c r="H159" s="59" t="e">
        <f t="shared" si="3"/>
        <v>#DIV/0!</v>
      </c>
    </row>
    <row r="160" spans="1:8" ht="51" customHeight="1" hidden="1">
      <c r="A160" s="56"/>
      <c r="B160" s="57" t="s">
        <v>160</v>
      </c>
      <c r="C160" s="58"/>
      <c r="D160" s="58"/>
      <c r="E160" s="58"/>
      <c r="F160" s="115"/>
      <c r="G160" s="115"/>
      <c r="H160" s="59" t="e">
        <f t="shared" si="3"/>
        <v>#DIV/0!</v>
      </c>
    </row>
    <row r="161" spans="1:8" ht="39" customHeight="1" hidden="1">
      <c r="A161" s="56"/>
      <c r="B161" s="57" t="s">
        <v>179</v>
      </c>
      <c r="C161" s="58"/>
      <c r="D161" s="58"/>
      <c r="E161" s="58"/>
      <c r="F161" s="115"/>
      <c r="G161" s="115"/>
      <c r="H161" s="59" t="e">
        <f t="shared" si="3"/>
        <v>#DIV/0!</v>
      </c>
    </row>
    <row r="162" spans="1:8" ht="27" customHeight="1" hidden="1">
      <c r="A162" s="54"/>
      <c r="B162" s="68" t="s">
        <v>180</v>
      </c>
      <c r="C162" s="51"/>
      <c r="D162" s="51"/>
      <c r="E162" s="51"/>
      <c r="F162" s="115"/>
      <c r="G162" s="115"/>
      <c r="H162" s="59" t="e">
        <f t="shared" si="3"/>
        <v>#DIV/0!</v>
      </c>
    </row>
    <row r="163" spans="1:8" ht="99" customHeight="1">
      <c r="A163" s="56" t="s">
        <v>331</v>
      </c>
      <c r="B163" s="68" t="s">
        <v>330</v>
      </c>
      <c r="C163" s="70"/>
      <c r="D163" s="58"/>
      <c r="E163" s="58"/>
      <c r="F163" s="119">
        <v>1630.3</v>
      </c>
      <c r="G163" s="119">
        <v>1630.3</v>
      </c>
      <c r="H163" s="59">
        <f t="shared" si="3"/>
        <v>100</v>
      </c>
    </row>
    <row r="164" spans="1:8" ht="120" customHeight="1" hidden="1">
      <c r="A164" s="56" t="s">
        <v>332</v>
      </c>
      <c r="B164" s="71" t="s">
        <v>292</v>
      </c>
      <c r="C164" s="58"/>
      <c r="D164" s="58"/>
      <c r="E164" s="58"/>
      <c r="F164" s="117"/>
      <c r="G164" s="115">
        <v>0</v>
      </c>
      <c r="H164" s="59" t="e">
        <f t="shared" si="3"/>
        <v>#DIV/0!</v>
      </c>
    </row>
    <row r="165" spans="1:8" ht="15.75" customHeight="1" hidden="1">
      <c r="A165" s="56"/>
      <c r="B165" s="57" t="s">
        <v>210</v>
      </c>
      <c r="C165" s="58"/>
      <c r="D165" s="58"/>
      <c r="E165" s="58"/>
      <c r="F165" s="117"/>
      <c r="G165" s="115"/>
      <c r="H165" s="52" t="e">
        <f t="shared" si="3"/>
        <v>#DIV/0!</v>
      </c>
    </row>
    <row r="166" spans="1:8" ht="21.75" customHeight="1" hidden="1">
      <c r="A166" s="56"/>
      <c r="B166" s="57" t="s">
        <v>211</v>
      </c>
      <c r="C166" s="58"/>
      <c r="D166" s="58"/>
      <c r="E166" s="58"/>
      <c r="F166" s="117"/>
      <c r="G166" s="115"/>
      <c r="H166" s="52" t="e">
        <f t="shared" si="3"/>
        <v>#DIV/0!</v>
      </c>
    </row>
    <row r="167" spans="1:8" s="7" customFormat="1" ht="30" customHeight="1" hidden="1">
      <c r="A167" s="56"/>
      <c r="B167" s="57" t="s">
        <v>268</v>
      </c>
      <c r="C167" s="58"/>
      <c r="D167" s="58"/>
      <c r="E167" s="58"/>
      <c r="F167" s="117"/>
      <c r="G167" s="115"/>
      <c r="H167" s="52" t="e">
        <f t="shared" si="3"/>
        <v>#DIV/0!</v>
      </c>
    </row>
    <row r="168" spans="1:8" ht="21.75" customHeight="1" hidden="1">
      <c r="A168" s="56"/>
      <c r="B168" s="57"/>
      <c r="C168" s="58"/>
      <c r="D168" s="58"/>
      <c r="E168" s="58"/>
      <c r="F168" s="117"/>
      <c r="G168" s="115"/>
      <c r="H168" s="52" t="e">
        <f t="shared" si="3"/>
        <v>#DIV/0!</v>
      </c>
    </row>
    <row r="169" spans="1:8" ht="27" customHeight="1" hidden="1">
      <c r="A169" s="56"/>
      <c r="B169" s="57"/>
      <c r="C169" s="58"/>
      <c r="D169" s="58"/>
      <c r="E169" s="58"/>
      <c r="F169" s="117"/>
      <c r="G169" s="115"/>
      <c r="H169" s="52" t="e">
        <f t="shared" si="3"/>
        <v>#DIV/0!</v>
      </c>
    </row>
    <row r="170" spans="1:8" ht="27" customHeight="1" hidden="1">
      <c r="A170" s="56"/>
      <c r="B170" s="57" t="s">
        <v>158</v>
      </c>
      <c r="C170" s="58"/>
      <c r="D170" s="58"/>
      <c r="E170" s="58"/>
      <c r="F170" s="117"/>
      <c r="G170" s="115"/>
      <c r="H170" s="52" t="e">
        <f t="shared" si="3"/>
        <v>#DIV/0!</v>
      </c>
    </row>
    <row r="171" spans="1:8" ht="27" customHeight="1" hidden="1">
      <c r="A171" s="56"/>
      <c r="B171" s="57" t="s">
        <v>226</v>
      </c>
      <c r="C171" s="58"/>
      <c r="D171" s="58"/>
      <c r="E171" s="58"/>
      <c r="F171" s="117"/>
      <c r="G171" s="115"/>
      <c r="H171" s="52" t="e">
        <f t="shared" si="3"/>
        <v>#DIV/0!</v>
      </c>
    </row>
    <row r="172" spans="1:8" ht="72" customHeight="1" hidden="1">
      <c r="A172" s="56" t="s">
        <v>333</v>
      </c>
      <c r="B172" s="57" t="s">
        <v>293</v>
      </c>
      <c r="C172" s="58"/>
      <c r="D172" s="58"/>
      <c r="E172" s="58"/>
      <c r="F172" s="117"/>
      <c r="G172" s="115">
        <v>0</v>
      </c>
      <c r="H172" s="59" t="e">
        <f t="shared" si="3"/>
        <v>#DIV/0!</v>
      </c>
    </row>
    <row r="173" spans="1:8" ht="82.5" customHeight="1" hidden="1">
      <c r="A173" s="56" t="s">
        <v>362</v>
      </c>
      <c r="B173" s="57" t="s">
        <v>363</v>
      </c>
      <c r="C173" s="58"/>
      <c r="D173" s="58"/>
      <c r="E173" s="58"/>
      <c r="F173" s="117">
        <v>0</v>
      </c>
      <c r="G173" s="115">
        <v>0</v>
      </c>
      <c r="H173" s="59" t="e">
        <f t="shared" si="3"/>
        <v>#DIV/0!</v>
      </c>
    </row>
    <row r="174" spans="1:8" ht="53.25" customHeight="1" hidden="1">
      <c r="A174" s="56"/>
      <c r="B174" s="72" t="s">
        <v>284</v>
      </c>
      <c r="C174" s="58"/>
      <c r="D174" s="58"/>
      <c r="E174" s="58"/>
      <c r="F174" s="117"/>
      <c r="G174" s="117"/>
      <c r="H174" s="59" t="e">
        <f t="shared" si="3"/>
        <v>#DIV/0!</v>
      </c>
    </row>
    <row r="175" spans="1:8" ht="43.5" customHeight="1" hidden="1">
      <c r="A175" s="56"/>
      <c r="B175" s="73" t="s">
        <v>285</v>
      </c>
      <c r="C175" s="58"/>
      <c r="D175" s="58"/>
      <c r="E175" s="58"/>
      <c r="F175" s="117"/>
      <c r="G175" s="117"/>
      <c r="H175" s="59" t="e">
        <f t="shared" si="3"/>
        <v>#DIV/0!</v>
      </c>
    </row>
    <row r="176" spans="1:8" ht="39.75" customHeight="1" hidden="1">
      <c r="A176" s="56"/>
      <c r="B176" s="74" t="s">
        <v>286</v>
      </c>
      <c r="C176" s="58"/>
      <c r="D176" s="58"/>
      <c r="E176" s="58"/>
      <c r="F176" s="117"/>
      <c r="G176" s="117"/>
      <c r="H176" s="59" t="e">
        <f t="shared" si="3"/>
        <v>#DIV/0!</v>
      </c>
    </row>
    <row r="177" spans="1:8" ht="49.5" customHeight="1" hidden="1">
      <c r="A177" s="56"/>
      <c r="B177" s="75" t="s">
        <v>287</v>
      </c>
      <c r="C177" s="58"/>
      <c r="D177" s="58"/>
      <c r="E177" s="58"/>
      <c r="F177" s="117"/>
      <c r="G177" s="117"/>
      <c r="H177" s="59" t="e">
        <f t="shared" si="3"/>
        <v>#DIV/0!</v>
      </c>
    </row>
    <row r="178" spans="1:8" ht="19.5" customHeight="1">
      <c r="A178" s="54" t="s">
        <v>125</v>
      </c>
      <c r="B178" s="76" t="s">
        <v>133</v>
      </c>
      <c r="C178" s="51"/>
      <c r="D178" s="51"/>
      <c r="E178" s="51"/>
      <c r="F178" s="114">
        <f>F179+F182+F183+F184</f>
        <v>595.1</v>
      </c>
      <c r="G178" s="114">
        <f>G179+G182+G183+G184</f>
        <v>586.45</v>
      </c>
      <c r="H178" s="52">
        <f t="shared" si="3"/>
        <v>98.54646277936482</v>
      </c>
    </row>
    <row r="179" spans="1:8" ht="93.75" customHeight="1">
      <c r="A179" s="56" t="s">
        <v>335</v>
      </c>
      <c r="B179" s="77" t="s">
        <v>270</v>
      </c>
      <c r="C179" s="51"/>
      <c r="D179" s="51"/>
      <c r="E179" s="51">
        <v>4785.1</v>
      </c>
      <c r="F179" s="117">
        <v>443.5</v>
      </c>
      <c r="G179" s="117">
        <v>434.85</v>
      </c>
      <c r="H179" s="59">
        <f t="shared" si="3"/>
        <v>98.04960541149944</v>
      </c>
    </row>
    <row r="180" spans="1:10" s="7" customFormat="1" ht="12" customHeight="1" hidden="1">
      <c r="A180" s="54" t="s">
        <v>271</v>
      </c>
      <c r="B180" s="64" t="s">
        <v>270</v>
      </c>
      <c r="C180" s="51"/>
      <c r="D180" s="51"/>
      <c r="E180" s="51"/>
      <c r="F180" s="117"/>
      <c r="G180" s="117"/>
      <c r="H180" s="59" t="e">
        <f t="shared" si="3"/>
        <v>#DIV/0!</v>
      </c>
      <c r="I180" s="10"/>
      <c r="J180" s="10"/>
    </row>
    <row r="181" spans="1:8" s="7" customFormat="1" ht="48" customHeight="1" hidden="1">
      <c r="A181" s="56" t="s">
        <v>272</v>
      </c>
      <c r="B181" s="57"/>
      <c r="C181" s="58"/>
      <c r="D181" s="58"/>
      <c r="E181" s="58">
        <v>1719.8</v>
      </c>
      <c r="F181" s="117">
        <v>0</v>
      </c>
      <c r="G181" s="117">
        <v>0</v>
      </c>
      <c r="H181" s="59" t="e">
        <f t="shared" si="3"/>
        <v>#DIV/0!</v>
      </c>
    </row>
    <row r="182" spans="1:8" s="7" customFormat="1" ht="66" customHeight="1" hidden="1">
      <c r="A182" s="56"/>
      <c r="B182" s="64" t="s">
        <v>269</v>
      </c>
      <c r="C182" s="58"/>
      <c r="D182" s="58"/>
      <c r="E182" s="58"/>
      <c r="F182" s="117"/>
      <c r="G182" s="117"/>
      <c r="H182" s="59" t="e">
        <f t="shared" si="3"/>
        <v>#DIV/0!</v>
      </c>
    </row>
    <row r="183" spans="1:9" s="7" customFormat="1" ht="80.25" customHeight="1" hidden="1">
      <c r="A183" s="56"/>
      <c r="B183" s="64" t="s">
        <v>313</v>
      </c>
      <c r="C183" s="58"/>
      <c r="D183" s="58"/>
      <c r="E183" s="58"/>
      <c r="F183" s="117">
        <v>0</v>
      </c>
      <c r="G183" s="117"/>
      <c r="H183" s="59" t="e">
        <f t="shared" si="3"/>
        <v>#DIV/0!</v>
      </c>
      <c r="I183" s="10"/>
    </row>
    <row r="184" spans="1:8" s="7" customFormat="1" ht="50.25" customHeight="1">
      <c r="A184" s="56" t="s">
        <v>336</v>
      </c>
      <c r="B184" s="57" t="s">
        <v>168</v>
      </c>
      <c r="C184" s="51"/>
      <c r="D184" s="51"/>
      <c r="E184" s="51"/>
      <c r="F184" s="115">
        <v>151.6</v>
      </c>
      <c r="G184" s="115">
        <v>151.6</v>
      </c>
      <c r="H184" s="59">
        <f t="shared" si="3"/>
        <v>100</v>
      </c>
    </row>
    <row r="185" spans="1:8" s="7" customFormat="1" ht="42.75" customHeight="1" hidden="1">
      <c r="A185" s="78" t="s">
        <v>318</v>
      </c>
      <c r="B185" s="79" t="s">
        <v>288</v>
      </c>
      <c r="C185" s="51"/>
      <c r="D185" s="51"/>
      <c r="E185" s="51"/>
      <c r="F185" s="114">
        <f>F186</f>
        <v>0</v>
      </c>
      <c r="G185" s="114">
        <f>G186</f>
        <v>0</v>
      </c>
      <c r="H185" s="59" t="e">
        <f t="shared" si="3"/>
        <v>#DIV/0!</v>
      </c>
    </row>
    <row r="186" spans="1:8" s="7" customFormat="1" ht="42.75" customHeight="1" hidden="1">
      <c r="A186" s="83" t="s">
        <v>337</v>
      </c>
      <c r="B186" s="84" t="s">
        <v>319</v>
      </c>
      <c r="C186" s="51"/>
      <c r="D186" s="51"/>
      <c r="E186" s="51"/>
      <c r="F186" s="115">
        <v>0</v>
      </c>
      <c r="G186" s="115">
        <v>0</v>
      </c>
      <c r="H186" s="59" t="e">
        <f t="shared" si="3"/>
        <v>#DIV/0!</v>
      </c>
    </row>
    <row r="187" spans="1:8" ht="115.5" customHeight="1">
      <c r="A187" s="102" t="s">
        <v>317</v>
      </c>
      <c r="B187" s="103" t="s">
        <v>355</v>
      </c>
      <c r="C187" s="102"/>
      <c r="D187" s="102"/>
      <c r="E187" s="102"/>
      <c r="F187" s="120">
        <f>F188+F191</f>
        <v>0</v>
      </c>
      <c r="G187" s="120">
        <f>G188+G191</f>
        <v>7671.799999999999</v>
      </c>
      <c r="H187" s="82"/>
    </row>
    <row r="188" spans="1:8" ht="90.75" customHeight="1">
      <c r="A188" s="106" t="s">
        <v>386</v>
      </c>
      <c r="B188" s="105" t="s">
        <v>387</v>
      </c>
      <c r="C188" s="102"/>
      <c r="D188" s="102"/>
      <c r="E188" s="102"/>
      <c r="F188" s="117">
        <v>0</v>
      </c>
      <c r="G188" s="117">
        <f>G189</f>
        <v>6503.2</v>
      </c>
      <c r="H188" s="82"/>
    </row>
    <row r="189" spans="1:8" ht="80.25" customHeight="1">
      <c r="A189" s="106" t="s">
        <v>385</v>
      </c>
      <c r="B189" s="105" t="s">
        <v>388</v>
      </c>
      <c r="C189" s="102"/>
      <c r="D189" s="102"/>
      <c r="E189" s="102"/>
      <c r="F189" s="117">
        <v>0</v>
      </c>
      <c r="G189" s="117">
        <v>6503.2</v>
      </c>
      <c r="H189" s="82"/>
    </row>
    <row r="190" spans="1:8" ht="63" customHeight="1">
      <c r="A190" s="106" t="s">
        <v>389</v>
      </c>
      <c r="B190" s="105" t="s">
        <v>390</v>
      </c>
      <c r="C190" s="102"/>
      <c r="D190" s="102"/>
      <c r="E190" s="102"/>
      <c r="F190" s="117">
        <f>F191</f>
        <v>0</v>
      </c>
      <c r="G190" s="117">
        <f>G191</f>
        <v>1168.6</v>
      </c>
      <c r="H190" s="82"/>
    </row>
    <row r="191" spans="1:8" ht="59.25" customHeight="1">
      <c r="A191" s="106" t="s">
        <v>391</v>
      </c>
      <c r="B191" s="105" t="s">
        <v>392</v>
      </c>
      <c r="C191" s="106"/>
      <c r="D191" s="106"/>
      <c r="E191" s="106"/>
      <c r="F191" s="121">
        <v>0</v>
      </c>
      <c r="G191" s="121">
        <v>1168.6</v>
      </c>
      <c r="H191" s="82"/>
    </row>
    <row r="192" spans="1:8" ht="76.5" customHeight="1">
      <c r="A192" s="102" t="s">
        <v>338</v>
      </c>
      <c r="B192" s="103" t="s">
        <v>393</v>
      </c>
      <c r="C192" s="106"/>
      <c r="D192" s="106"/>
      <c r="E192" s="106"/>
      <c r="F192" s="122">
        <f>F193</f>
        <v>0</v>
      </c>
      <c r="G192" s="122">
        <f>G193</f>
        <v>-5421.1</v>
      </c>
      <c r="H192" s="82"/>
    </row>
    <row r="193" spans="1:8" s="7" customFormat="1" ht="83.25" customHeight="1">
      <c r="A193" s="104" t="s">
        <v>316</v>
      </c>
      <c r="B193" s="105" t="s">
        <v>394</v>
      </c>
      <c r="C193" s="104" t="e">
        <f>C6+C102+C187</f>
        <v>#REF!</v>
      </c>
      <c r="D193" s="104" t="e">
        <f>D6+D102+D187</f>
        <v>#REF!</v>
      </c>
      <c r="E193" s="104" t="e">
        <f>E6+E102+E187</f>
        <v>#REF!</v>
      </c>
      <c r="F193" s="117">
        <v>0</v>
      </c>
      <c r="G193" s="117">
        <v>-5421.1</v>
      </c>
      <c r="H193" s="82"/>
    </row>
    <row r="194" spans="1:8" ht="14.25">
      <c r="A194" s="107"/>
      <c r="B194" s="108" t="s">
        <v>93</v>
      </c>
      <c r="C194" s="102"/>
      <c r="D194" s="102"/>
      <c r="E194" s="102"/>
      <c r="F194" s="120">
        <f>F102+F6</f>
        <v>172716.05000000002</v>
      </c>
      <c r="G194" s="120">
        <f>G102+G6</f>
        <v>175041.95</v>
      </c>
      <c r="H194" s="89">
        <f t="shared" si="3"/>
        <v>101.34666118174889</v>
      </c>
    </row>
    <row r="195" spans="1:8" ht="31.5" customHeight="1">
      <c r="A195" s="12"/>
      <c r="B195" s="13" t="s">
        <v>94</v>
      </c>
      <c r="C195" s="13"/>
      <c r="D195" s="13"/>
      <c r="E195" s="13"/>
      <c r="F195" s="87"/>
      <c r="G195" s="11"/>
      <c r="H195" s="11"/>
    </row>
    <row r="196" spans="1:8" ht="49.5" customHeight="1">
      <c r="A196" s="14" t="s">
        <v>95</v>
      </c>
      <c r="B196" s="14" t="s">
        <v>96</v>
      </c>
      <c r="C196" s="15" t="s">
        <v>25</v>
      </c>
      <c r="D196" s="15" t="s">
        <v>119</v>
      </c>
      <c r="E196" s="15" t="s">
        <v>120</v>
      </c>
      <c r="F196" s="16" t="s">
        <v>139</v>
      </c>
      <c r="G196" s="16" t="s">
        <v>140</v>
      </c>
      <c r="H196" s="16" t="s">
        <v>26</v>
      </c>
    </row>
    <row r="197" spans="1:8" ht="15.75" customHeight="1">
      <c r="A197" s="14">
        <v>1</v>
      </c>
      <c r="B197" s="14">
        <v>2</v>
      </c>
      <c r="C197" s="15"/>
      <c r="D197" s="15"/>
      <c r="E197" s="15"/>
      <c r="F197" s="17">
        <v>3</v>
      </c>
      <c r="G197" s="17">
        <v>4</v>
      </c>
      <c r="H197" s="17">
        <v>5</v>
      </c>
    </row>
    <row r="198" spans="1:8" ht="47.25" customHeight="1">
      <c r="A198" s="32" t="s">
        <v>0</v>
      </c>
      <c r="B198" s="33" t="s">
        <v>206</v>
      </c>
      <c r="C198" s="34">
        <v>180.3</v>
      </c>
      <c r="D198" s="34">
        <v>298.7</v>
      </c>
      <c r="E198" s="34">
        <v>432.9</v>
      </c>
      <c r="F198" s="98">
        <v>297.8</v>
      </c>
      <c r="G198" s="99">
        <v>297.8</v>
      </c>
      <c r="H198" s="35">
        <f>G198/F198*100</f>
        <v>100</v>
      </c>
    </row>
    <row r="199" spans="1:8" ht="67.5" customHeight="1">
      <c r="A199" s="32" t="s">
        <v>1</v>
      </c>
      <c r="B199" s="33" t="s">
        <v>182</v>
      </c>
      <c r="C199" s="34">
        <v>665.4</v>
      </c>
      <c r="D199" s="34">
        <v>685.8</v>
      </c>
      <c r="E199" s="34">
        <v>1041.4</v>
      </c>
      <c r="F199" s="98">
        <v>775.3</v>
      </c>
      <c r="G199" s="99">
        <v>774.9</v>
      </c>
      <c r="H199" s="35">
        <f>G199/F199*100</f>
        <v>99.94840706823166</v>
      </c>
    </row>
    <row r="200" spans="1:8" ht="77.25" customHeight="1">
      <c r="A200" s="32" t="s">
        <v>2</v>
      </c>
      <c r="B200" s="113" t="s">
        <v>207</v>
      </c>
      <c r="C200" s="34">
        <v>8001.2</v>
      </c>
      <c r="D200" s="34">
        <v>10797.8</v>
      </c>
      <c r="E200" s="34">
        <v>10133.5</v>
      </c>
      <c r="F200" s="98">
        <v>5256.8</v>
      </c>
      <c r="G200" s="99">
        <v>5104.5</v>
      </c>
      <c r="H200" s="35">
        <f>G200/F200*100</f>
        <v>97.10280018262061</v>
      </c>
    </row>
    <row r="201" spans="1:8" ht="48.75" customHeight="1">
      <c r="A201" s="32" t="s">
        <v>3</v>
      </c>
      <c r="B201" s="33" t="s">
        <v>183</v>
      </c>
      <c r="C201" s="34">
        <v>2463.7</v>
      </c>
      <c r="D201" s="34">
        <v>3664.8</v>
      </c>
      <c r="E201" s="34">
        <v>4840.9</v>
      </c>
      <c r="F201" s="98">
        <v>3197.3</v>
      </c>
      <c r="G201" s="99">
        <v>3137.2</v>
      </c>
      <c r="H201" s="35">
        <f>G201/F201*100</f>
        <v>98.12028899383854</v>
      </c>
    </row>
    <row r="202" spans="1:8" ht="30" customHeight="1">
      <c r="A202" s="32" t="s">
        <v>169</v>
      </c>
      <c r="B202" s="113" t="s">
        <v>97</v>
      </c>
      <c r="C202" s="34">
        <v>1106.5</v>
      </c>
      <c r="D202" s="34">
        <v>6275.6</v>
      </c>
      <c r="E202" s="34">
        <v>2080</v>
      </c>
      <c r="F202" s="98">
        <v>5147.4</v>
      </c>
      <c r="G202" s="99">
        <v>4966.5</v>
      </c>
      <c r="H202" s="35">
        <f aca="true" t="shared" si="4" ref="H202:H240">G202/F202*100</f>
        <v>96.4856043827952</v>
      </c>
    </row>
    <row r="203" spans="1:8" s="7" customFormat="1" ht="28.5">
      <c r="A203" s="37" t="s">
        <v>4</v>
      </c>
      <c r="B203" s="38" t="s">
        <v>98</v>
      </c>
      <c r="C203" s="37">
        <f>SUM(C198:C202)</f>
        <v>12417.099999999999</v>
      </c>
      <c r="D203" s="37">
        <f>SUM(D198:D202)</f>
        <v>21722.699999999997</v>
      </c>
      <c r="E203" s="37">
        <f>SUM(E198:E202)</f>
        <v>18528.699999999997</v>
      </c>
      <c r="F203" s="100">
        <f>SUM(F198:F202)</f>
        <v>14674.6</v>
      </c>
      <c r="G203" s="100">
        <f>SUM(G198:G202)</f>
        <v>14280.9</v>
      </c>
      <c r="H203" s="39">
        <f t="shared" si="4"/>
        <v>97.31713300532893</v>
      </c>
    </row>
    <row r="204" spans="1:8" ht="49.5" customHeight="1">
      <c r="A204" s="36" t="s">
        <v>5</v>
      </c>
      <c r="B204" s="113" t="s">
        <v>170</v>
      </c>
      <c r="C204" s="34">
        <v>112.4</v>
      </c>
      <c r="D204" s="34">
        <v>33.7</v>
      </c>
      <c r="E204" s="42">
        <v>189</v>
      </c>
      <c r="F204" s="98">
        <v>17.2</v>
      </c>
      <c r="G204" s="99">
        <v>17.2</v>
      </c>
      <c r="H204" s="35">
        <f t="shared" si="4"/>
        <v>100</v>
      </c>
    </row>
    <row r="205" spans="1:8" s="18" customFormat="1" ht="0.75" customHeight="1" outlineLevel="1">
      <c r="A205" s="36" t="s">
        <v>126</v>
      </c>
      <c r="B205" s="33" t="s">
        <v>99</v>
      </c>
      <c r="C205" s="40">
        <v>39.2</v>
      </c>
      <c r="D205" s="40">
        <v>39.2</v>
      </c>
      <c r="E205" s="41">
        <v>11.6</v>
      </c>
      <c r="F205" s="98"/>
      <c r="G205" s="99"/>
      <c r="H205" s="35">
        <v>0</v>
      </c>
    </row>
    <row r="206" spans="1:8" s="7" customFormat="1" ht="42.75" customHeight="1">
      <c r="A206" s="37" t="s">
        <v>6</v>
      </c>
      <c r="B206" s="38" t="s">
        <v>100</v>
      </c>
      <c r="C206" s="43">
        <f>SUM(C204:C204)</f>
        <v>112.4</v>
      </c>
      <c r="D206" s="43">
        <f>SUM(D204:D204)</f>
        <v>33.7</v>
      </c>
      <c r="E206" s="43">
        <f>SUM(E204:E204)</f>
        <v>189</v>
      </c>
      <c r="F206" s="100">
        <f>SUM(F204:F205)</f>
        <v>17.2</v>
      </c>
      <c r="G206" s="100">
        <f>SUM(G204:G205)</f>
        <v>17.2</v>
      </c>
      <c r="H206" s="39">
        <f t="shared" si="4"/>
        <v>100</v>
      </c>
    </row>
    <row r="207" spans="1:8" ht="19.5" customHeight="1">
      <c r="A207" s="32" t="s">
        <v>7</v>
      </c>
      <c r="B207" s="33" t="s">
        <v>101</v>
      </c>
      <c r="C207" s="34">
        <v>5457.9</v>
      </c>
      <c r="D207" s="34">
        <v>6387.4</v>
      </c>
      <c r="E207" s="34">
        <v>6084.9</v>
      </c>
      <c r="F207" s="98">
        <v>1086.8</v>
      </c>
      <c r="G207" s="99">
        <v>1047.3</v>
      </c>
      <c r="H207" s="35">
        <f t="shared" si="4"/>
        <v>96.36547662863453</v>
      </c>
    </row>
    <row r="208" spans="1:8" ht="19.5" customHeight="1">
      <c r="A208" s="32" t="s">
        <v>345</v>
      </c>
      <c r="B208" s="33" t="s">
        <v>346</v>
      </c>
      <c r="C208" s="34"/>
      <c r="D208" s="34"/>
      <c r="E208" s="34"/>
      <c r="F208" s="98">
        <v>314.5</v>
      </c>
      <c r="G208" s="99">
        <v>314.5</v>
      </c>
      <c r="H208" s="35">
        <f t="shared" si="4"/>
        <v>100</v>
      </c>
    </row>
    <row r="209" spans="1:8" ht="20.25" customHeight="1">
      <c r="A209" s="32" t="s">
        <v>127</v>
      </c>
      <c r="B209" s="33" t="s">
        <v>171</v>
      </c>
      <c r="C209" s="34"/>
      <c r="D209" s="34"/>
      <c r="E209" s="34"/>
      <c r="F209" s="98">
        <v>2861.8</v>
      </c>
      <c r="G209" s="99">
        <v>2861.8</v>
      </c>
      <c r="H209" s="35">
        <f t="shared" si="4"/>
        <v>100</v>
      </c>
    </row>
    <row r="210" spans="1:8" ht="30">
      <c r="A210" s="32" t="s">
        <v>128</v>
      </c>
      <c r="B210" s="113" t="s">
        <v>102</v>
      </c>
      <c r="C210" s="34">
        <v>893</v>
      </c>
      <c r="D210" s="34">
        <v>30</v>
      </c>
      <c r="E210" s="34">
        <v>675</v>
      </c>
      <c r="F210" s="98">
        <v>47.3</v>
      </c>
      <c r="G210" s="99">
        <v>47.3</v>
      </c>
      <c r="H210" s="35">
        <f t="shared" si="4"/>
        <v>100</v>
      </c>
    </row>
    <row r="211" spans="1:8" s="7" customFormat="1" ht="14.25">
      <c r="A211" s="37" t="s">
        <v>8</v>
      </c>
      <c r="B211" s="38" t="s">
        <v>103</v>
      </c>
      <c r="C211" s="43">
        <f>SUM(C207:C210)</f>
        <v>6350.9</v>
      </c>
      <c r="D211" s="43">
        <f>SUM(D207:D210)</f>
        <v>6417.4</v>
      </c>
      <c r="E211" s="43">
        <f>SUM(E207:E210)</f>
        <v>6759.9</v>
      </c>
      <c r="F211" s="100">
        <f>SUM(F207:F210)</f>
        <v>4310.400000000001</v>
      </c>
      <c r="G211" s="100">
        <f>SUM(G207:G210)</f>
        <v>4270.900000000001</v>
      </c>
      <c r="H211" s="39">
        <f t="shared" si="4"/>
        <v>99.08361172976986</v>
      </c>
    </row>
    <row r="212" spans="1:8" ht="18" customHeight="1">
      <c r="A212" s="32" t="s">
        <v>9</v>
      </c>
      <c r="B212" s="33" t="s">
        <v>104</v>
      </c>
      <c r="C212" s="34">
        <v>3143.9</v>
      </c>
      <c r="D212" s="34">
        <v>17613.1</v>
      </c>
      <c r="E212" s="34">
        <v>3434.8</v>
      </c>
      <c r="F212" s="98">
        <v>47.5</v>
      </c>
      <c r="G212" s="99">
        <v>47.5</v>
      </c>
      <c r="H212" s="35">
        <f t="shared" si="4"/>
        <v>100</v>
      </c>
    </row>
    <row r="213" spans="1:8" s="7" customFormat="1" ht="29.25" customHeight="1">
      <c r="A213" s="37" t="s">
        <v>10</v>
      </c>
      <c r="B213" s="38" t="s">
        <v>105</v>
      </c>
      <c r="C213" s="43">
        <f>SUM(C212:C212)</f>
        <v>3143.9</v>
      </c>
      <c r="D213" s="43">
        <f>SUM(D212:D212)</f>
        <v>17613.1</v>
      </c>
      <c r="E213" s="43">
        <f>SUM(E212:E212)</f>
        <v>3434.8</v>
      </c>
      <c r="F213" s="100">
        <f>SUM(F212:F212)</f>
        <v>47.5</v>
      </c>
      <c r="G213" s="100">
        <f>SUM(G212:G212)</f>
        <v>47.5</v>
      </c>
      <c r="H213" s="39">
        <f t="shared" si="4"/>
        <v>100</v>
      </c>
    </row>
    <row r="214" spans="1:8" ht="30">
      <c r="A214" s="32" t="s">
        <v>129</v>
      </c>
      <c r="B214" s="33" t="s">
        <v>106</v>
      </c>
      <c r="C214" s="34">
        <v>160</v>
      </c>
      <c r="D214" s="34">
        <v>219.4</v>
      </c>
      <c r="E214" s="34">
        <v>250.5</v>
      </c>
      <c r="F214" s="99">
        <v>2.8</v>
      </c>
      <c r="G214" s="99">
        <v>2.8</v>
      </c>
      <c r="H214" s="35">
        <f t="shared" si="4"/>
        <v>100</v>
      </c>
    </row>
    <row r="215" spans="1:8" s="7" customFormat="1" ht="14.25">
      <c r="A215" s="37" t="s">
        <v>11</v>
      </c>
      <c r="B215" s="38" t="s">
        <v>107</v>
      </c>
      <c r="C215" s="43">
        <f>SUM(C214:C214)</f>
        <v>160</v>
      </c>
      <c r="D215" s="43">
        <f>SUM(D214:D214)</f>
        <v>219.4</v>
      </c>
      <c r="E215" s="43">
        <f>SUM(E214:E214)</f>
        <v>250.5</v>
      </c>
      <c r="F215" s="100">
        <f>SUM(F214:F214)</f>
        <v>2.8</v>
      </c>
      <c r="G215" s="100">
        <f>SUM(G214:G214)</f>
        <v>2.8</v>
      </c>
      <c r="H215" s="39">
        <f t="shared" si="4"/>
        <v>100</v>
      </c>
    </row>
    <row r="216" spans="1:8" ht="18.75" customHeight="1">
      <c r="A216" s="32" t="s">
        <v>12</v>
      </c>
      <c r="B216" s="33" t="s">
        <v>108</v>
      </c>
      <c r="C216" s="34">
        <v>35709.4</v>
      </c>
      <c r="D216" s="34">
        <v>49101.8</v>
      </c>
      <c r="E216" s="34">
        <v>54631.5</v>
      </c>
      <c r="F216" s="99">
        <v>49410.4</v>
      </c>
      <c r="G216" s="99">
        <v>49266.5</v>
      </c>
      <c r="H216" s="35">
        <f t="shared" si="4"/>
        <v>99.70876576591162</v>
      </c>
    </row>
    <row r="217" spans="1:8" ht="18" customHeight="1">
      <c r="A217" s="32" t="s">
        <v>13</v>
      </c>
      <c r="B217" s="33" t="s">
        <v>109</v>
      </c>
      <c r="C217" s="34">
        <v>98416.1</v>
      </c>
      <c r="D217" s="34">
        <v>117044.2</v>
      </c>
      <c r="E217" s="34">
        <v>140375.5</v>
      </c>
      <c r="F217" s="99">
        <v>82738.2</v>
      </c>
      <c r="G217" s="99">
        <v>80840.4</v>
      </c>
      <c r="H217" s="35">
        <f t="shared" si="4"/>
        <v>97.70625901941304</v>
      </c>
    </row>
    <row r="218" spans="1:8" ht="18" customHeight="1">
      <c r="A218" s="32" t="s">
        <v>14</v>
      </c>
      <c r="B218" s="33" t="s">
        <v>110</v>
      </c>
      <c r="C218" s="34">
        <v>5539.3</v>
      </c>
      <c r="D218" s="34">
        <v>9897.5</v>
      </c>
      <c r="E218" s="34">
        <v>6366.7</v>
      </c>
      <c r="F218" s="99">
        <v>394.8</v>
      </c>
      <c r="G218" s="99">
        <v>394.8</v>
      </c>
      <c r="H218" s="35">
        <f t="shared" si="4"/>
        <v>100</v>
      </c>
    </row>
    <row r="219" spans="1:8" ht="15">
      <c r="A219" s="32" t="s">
        <v>15</v>
      </c>
      <c r="B219" s="33" t="s">
        <v>111</v>
      </c>
      <c r="C219" s="34">
        <v>10807.3</v>
      </c>
      <c r="D219" s="34">
        <v>7748.2</v>
      </c>
      <c r="E219" s="34">
        <v>20669.7</v>
      </c>
      <c r="F219" s="99">
        <v>3524.3</v>
      </c>
      <c r="G219" s="99">
        <v>3490.8</v>
      </c>
      <c r="H219" s="35">
        <f t="shared" si="4"/>
        <v>99.04945662968532</v>
      </c>
    </row>
    <row r="220" spans="1:8" s="7" customFormat="1" ht="14.25">
      <c r="A220" s="37" t="s">
        <v>16</v>
      </c>
      <c r="B220" s="38" t="s">
        <v>184</v>
      </c>
      <c r="C220" s="43">
        <f>SUM(C216:C219)</f>
        <v>150472.09999999998</v>
      </c>
      <c r="D220" s="43">
        <f>SUM(D216:D219)</f>
        <v>183791.7</v>
      </c>
      <c r="E220" s="43">
        <f>SUM(E216:E219)</f>
        <v>222043.40000000002</v>
      </c>
      <c r="F220" s="100">
        <f>SUM(F216:F219)</f>
        <v>136067.69999999998</v>
      </c>
      <c r="G220" s="100">
        <f>SUM(G216:G219)</f>
        <v>133992.5</v>
      </c>
      <c r="H220" s="39">
        <f t="shared" si="4"/>
        <v>98.47487684439439</v>
      </c>
    </row>
    <row r="221" spans="1:8" ht="15">
      <c r="A221" s="32" t="s">
        <v>17</v>
      </c>
      <c r="B221" s="33" t="s">
        <v>112</v>
      </c>
      <c r="C221" s="34">
        <v>2750.5</v>
      </c>
      <c r="D221" s="34">
        <v>3468</v>
      </c>
      <c r="E221" s="34">
        <v>5040.3</v>
      </c>
      <c r="F221" s="99">
        <v>3470</v>
      </c>
      <c r="G221" s="99">
        <v>3470</v>
      </c>
      <c r="H221" s="35">
        <f t="shared" si="4"/>
        <v>100</v>
      </c>
    </row>
    <row r="222" spans="1:8" ht="30">
      <c r="A222" s="32" t="s">
        <v>18</v>
      </c>
      <c r="B222" s="33" t="s">
        <v>172</v>
      </c>
      <c r="C222" s="34">
        <v>10</v>
      </c>
      <c r="D222" s="34">
        <v>167.7</v>
      </c>
      <c r="E222" s="34">
        <v>1398</v>
      </c>
      <c r="F222" s="99">
        <v>1251.1</v>
      </c>
      <c r="G222" s="99">
        <v>1251.1</v>
      </c>
      <c r="H222" s="35">
        <f t="shared" si="4"/>
        <v>100</v>
      </c>
    </row>
    <row r="223" spans="1:8" s="7" customFormat="1" ht="14.25">
      <c r="A223" s="37" t="s">
        <v>19</v>
      </c>
      <c r="B223" s="38" t="s">
        <v>185</v>
      </c>
      <c r="C223" s="43">
        <f>SUM(C221:C222)</f>
        <v>2760.5</v>
      </c>
      <c r="D223" s="43">
        <f>SUM(D221:D222)</f>
        <v>3635.7</v>
      </c>
      <c r="E223" s="43">
        <f>SUM(E221:E222)</f>
        <v>6438.3</v>
      </c>
      <c r="F223" s="100">
        <f>SUM(F221:F222)</f>
        <v>4721.1</v>
      </c>
      <c r="G223" s="100">
        <f>SUM(G221:G222)</f>
        <v>4721.1</v>
      </c>
      <c r="H223" s="39">
        <f t="shared" si="4"/>
        <v>100</v>
      </c>
    </row>
    <row r="224" spans="1:8" ht="18.75" customHeight="1">
      <c r="A224" s="32" t="s">
        <v>20</v>
      </c>
      <c r="B224" s="33" t="s">
        <v>130</v>
      </c>
      <c r="C224" s="34">
        <v>29930.6</v>
      </c>
      <c r="D224" s="34">
        <v>37834.7</v>
      </c>
      <c r="E224" s="34">
        <v>38199.7</v>
      </c>
      <c r="F224" s="99">
        <v>5</v>
      </c>
      <c r="G224" s="99">
        <v>5</v>
      </c>
      <c r="H224" s="35">
        <f t="shared" si="4"/>
        <v>100</v>
      </c>
    </row>
    <row r="225" spans="1:8" ht="15">
      <c r="A225" s="36" t="s">
        <v>21</v>
      </c>
      <c r="B225" s="33" t="s">
        <v>131</v>
      </c>
      <c r="C225" s="44"/>
      <c r="D225" s="44"/>
      <c r="E225" s="44">
        <v>1244.5</v>
      </c>
      <c r="F225" s="99">
        <v>190.2</v>
      </c>
      <c r="G225" s="99">
        <v>190.2</v>
      </c>
      <c r="H225" s="35">
        <f t="shared" si="4"/>
        <v>100</v>
      </c>
    </row>
    <row r="226" spans="1:8" s="18" customFormat="1" ht="14.25" outlineLevel="1">
      <c r="A226" s="37" t="s">
        <v>22</v>
      </c>
      <c r="B226" s="38" t="s">
        <v>186</v>
      </c>
      <c r="C226" s="43">
        <f>SUM(C224:C225)</f>
        <v>29930.6</v>
      </c>
      <c r="D226" s="43">
        <f>SUM(D224:D225)</f>
        <v>37834.7</v>
      </c>
      <c r="E226" s="43">
        <f>SUM(E224:E225)</f>
        <v>39444.2</v>
      </c>
      <c r="F226" s="100">
        <f>SUM(F224:F225)</f>
        <v>195.2</v>
      </c>
      <c r="G226" s="100">
        <f>SUM(G224:G225)</f>
        <v>195.2</v>
      </c>
      <c r="H226" s="39">
        <f t="shared" si="4"/>
        <v>100</v>
      </c>
    </row>
    <row r="227" spans="1:8" s="7" customFormat="1" ht="15">
      <c r="A227" s="32">
        <v>1001</v>
      </c>
      <c r="B227" s="33" t="s">
        <v>115</v>
      </c>
      <c r="C227" s="34">
        <v>383.8</v>
      </c>
      <c r="D227" s="34">
        <v>583.8</v>
      </c>
      <c r="E227" s="34">
        <v>680</v>
      </c>
      <c r="F227" s="99">
        <v>396.1</v>
      </c>
      <c r="G227" s="99">
        <v>396.1</v>
      </c>
      <c r="H227" s="35">
        <f t="shared" si="4"/>
        <v>100</v>
      </c>
    </row>
    <row r="228" spans="1:8" ht="15">
      <c r="A228" s="32">
        <v>1003</v>
      </c>
      <c r="B228" s="33" t="s">
        <v>116</v>
      </c>
      <c r="C228" s="34">
        <v>5781.5</v>
      </c>
      <c r="D228" s="34">
        <v>5274.6</v>
      </c>
      <c r="E228" s="34">
        <v>7159.9</v>
      </c>
      <c r="F228" s="99">
        <v>8593.8</v>
      </c>
      <c r="G228" s="99">
        <v>7175.6</v>
      </c>
      <c r="H228" s="35">
        <f t="shared" si="4"/>
        <v>83.49740510600667</v>
      </c>
    </row>
    <row r="229" spans="1:8" ht="15">
      <c r="A229" s="32">
        <v>1004</v>
      </c>
      <c r="B229" s="33" t="s">
        <v>195</v>
      </c>
      <c r="C229" s="34"/>
      <c r="D229" s="34"/>
      <c r="E229" s="34"/>
      <c r="F229" s="99">
        <v>1630.3</v>
      </c>
      <c r="G229" s="99">
        <v>942.3</v>
      </c>
      <c r="H229" s="35">
        <f t="shared" si="4"/>
        <v>57.799178065386734</v>
      </c>
    </row>
    <row r="230" spans="1:8" s="19" customFormat="1" ht="15">
      <c r="A230" s="32">
        <v>1006</v>
      </c>
      <c r="B230" s="33" t="s">
        <v>117</v>
      </c>
      <c r="C230" s="34">
        <v>185.5</v>
      </c>
      <c r="D230" s="34">
        <v>11.1</v>
      </c>
      <c r="E230" s="34">
        <v>61</v>
      </c>
      <c r="F230" s="99">
        <v>87.6</v>
      </c>
      <c r="G230" s="99">
        <v>87.6</v>
      </c>
      <c r="H230" s="35">
        <f t="shared" si="4"/>
        <v>100</v>
      </c>
    </row>
    <row r="231" spans="1:8" ht="14.25">
      <c r="A231" s="37">
        <v>1000</v>
      </c>
      <c r="B231" s="38" t="s">
        <v>187</v>
      </c>
      <c r="C231" s="43">
        <f>SUM(C227:C230)</f>
        <v>6350.8</v>
      </c>
      <c r="D231" s="43">
        <f>SUM(D227:D230)</f>
        <v>5869.500000000001</v>
      </c>
      <c r="E231" s="43">
        <f>SUM(E227:E230)</f>
        <v>7900.9</v>
      </c>
      <c r="F231" s="100">
        <f>SUM(F227:F230)</f>
        <v>10707.8</v>
      </c>
      <c r="G231" s="100">
        <f>SUM(G227:G230)</f>
        <v>8601.6</v>
      </c>
      <c r="H231" s="39">
        <f t="shared" si="4"/>
        <v>80.3302265638133</v>
      </c>
    </row>
    <row r="232" spans="1:8" s="7" customFormat="1" ht="19.5" customHeight="1">
      <c r="A232" s="32" t="s">
        <v>23</v>
      </c>
      <c r="B232" s="33" t="s">
        <v>173</v>
      </c>
      <c r="C232" s="34">
        <v>17056.3</v>
      </c>
      <c r="D232" s="34">
        <v>21996.9</v>
      </c>
      <c r="E232" s="34">
        <v>16234</v>
      </c>
      <c r="F232" s="99">
        <v>634.7</v>
      </c>
      <c r="G232" s="99">
        <v>634.7</v>
      </c>
      <c r="H232" s="35">
        <f t="shared" si="4"/>
        <v>100</v>
      </c>
    </row>
    <row r="233" spans="1:8" ht="30.75" customHeight="1">
      <c r="A233" s="37">
        <v>1100</v>
      </c>
      <c r="B233" s="38" t="s">
        <v>174</v>
      </c>
      <c r="C233" s="43"/>
      <c r="D233" s="43"/>
      <c r="E233" s="43"/>
      <c r="F233" s="100">
        <f>SUM(F232:F232)</f>
        <v>634.7</v>
      </c>
      <c r="G233" s="100">
        <f>SUM(G232:G232)</f>
        <v>634.7</v>
      </c>
      <c r="H233" s="39">
        <f t="shared" si="4"/>
        <v>100</v>
      </c>
    </row>
    <row r="234" spans="1:8" s="7" customFormat="1" ht="18" customHeight="1">
      <c r="A234" s="32" t="s">
        <v>188</v>
      </c>
      <c r="B234" s="33" t="s">
        <v>113</v>
      </c>
      <c r="C234" s="40">
        <v>62.4</v>
      </c>
      <c r="D234" s="40">
        <v>18.8</v>
      </c>
      <c r="E234" s="41">
        <v>15.6</v>
      </c>
      <c r="F234" s="99">
        <v>15</v>
      </c>
      <c r="G234" s="99">
        <v>15</v>
      </c>
      <c r="H234" s="39">
        <f t="shared" si="4"/>
        <v>100</v>
      </c>
    </row>
    <row r="235" spans="1:8" s="18" customFormat="1" ht="16.5" customHeight="1" outlineLevel="1">
      <c r="A235" s="32" t="s">
        <v>189</v>
      </c>
      <c r="B235" s="33" t="s">
        <v>114</v>
      </c>
      <c r="C235" s="40">
        <v>499</v>
      </c>
      <c r="D235" s="40">
        <v>106.7</v>
      </c>
      <c r="E235" s="41">
        <v>106.63</v>
      </c>
      <c r="F235" s="99">
        <v>56</v>
      </c>
      <c r="G235" s="99">
        <v>56</v>
      </c>
      <c r="H235" s="35">
        <f t="shared" si="4"/>
        <v>100</v>
      </c>
    </row>
    <row r="236" spans="1:8" s="18" customFormat="1" ht="33" customHeight="1" outlineLevel="1">
      <c r="A236" s="37" t="s">
        <v>190</v>
      </c>
      <c r="B236" s="38" t="s">
        <v>175</v>
      </c>
      <c r="C236" s="45">
        <v>561.4</v>
      </c>
      <c r="D236" s="45">
        <v>125.5</v>
      </c>
      <c r="E236" s="46">
        <v>122.23</v>
      </c>
      <c r="F236" s="100">
        <f>SUM(F234:F235)</f>
        <v>71</v>
      </c>
      <c r="G236" s="100">
        <f>SUM(G234:G235)</f>
        <v>71</v>
      </c>
      <c r="H236" s="39">
        <f t="shared" si="4"/>
        <v>100</v>
      </c>
    </row>
    <row r="237" spans="1:8" s="20" customFormat="1" ht="47.25" customHeight="1">
      <c r="A237" s="32" t="s">
        <v>191</v>
      </c>
      <c r="B237" s="33" t="s">
        <v>176</v>
      </c>
      <c r="C237" s="40">
        <v>35003</v>
      </c>
      <c r="D237" s="40">
        <v>8251</v>
      </c>
      <c r="E237" s="40">
        <v>8251</v>
      </c>
      <c r="F237" s="99">
        <v>9286.4</v>
      </c>
      <c r="G237" s="99">
        <v>9286.4</v>
      </c>
      <c r="H237" s="39">
        <f t="shared" si="4"/>
        <v>100</v>
      </c>
    </row>
    <row r="238" spans="1:8" s="20" customFormat="1" ht="30">
      <c r="A238" s="32">
        <v>1403</v>
      </c>
      <c r="B238" s="33" t="s">
        <v>295</v>
      </c>
      <c r="C238" s="80"/>
      <c r="D238" s="80"/>
      <c r="E238" s="80"/>
      <c r="F238" s="99">
        <v>338.9</v>
      </c>
      <c r="G238" s="99">
        <v>338.9</v>
      </c>
      <c r="H238" s="39">
        <f t="shared" si="4"/>
        <v>100</v>
      </c>
    </row>
    <row r="239" spans="1:8" s="7" customFormat="1" ht="71.25">
      <c r="A239" s="37" t="s">
        <v>192</v>
      </c>
      <c r="B239" s="38" t="s">
        <v>193</v>
      </c>
      <c r="C239" s="45">
        <v>35003</v>
      </c>
      <c r="D239" s="45">
        <v>8251</v>
      </c>
      <c r="E239" s="45">
        <v>8251</v>
      </c>
      <c r="F239" s="100">
        <f>SUM(F237)+F238</f>
        <v>9625.3</v>
      </c>
      <c r="G239" s="100">
        <f>SUM(G237)+G238</f>
        <v>9625.3</v>
      </c>
      <c r="H239" s="39">
        <f t="shared" si="4"/>
        <v>100</v>
      </c>
    </row>
    <row r="240" spans="1:8" s="7" customFormat="1" ht="14.25">
      <c r="A240" s="47"/>
      <c r="B240" s="48" t="s">
        <v>194</v>
      </c>
      <c r="C240" s="37">
        <f>C237+C231+C226+C223+C220+C215+C213+C211+C206+C203</f>
        <v>246701.29999999996</v>
      </c>
      <c r="D240" s="37">
        <f>D237+D231+D226+D223+D220+D215+D213+D211+D206+D203</f>
        <v>285388.9</v>
      </c>
      <c r="E240" s="37">
        <f>E237+E231+E226+E223+E220+E215+E213+E211+E206+E203</f>
        <v>313240.70000000007</v>
      </c>
      <c r="F240" s="100">
        <f>F231+F226+F223+F220+F215+F213+F211+F206+F203+F236+F233+F239</f>
        <v>181075.3</v>
      </c>
      <c r="G240" s="100">
        <f>G231+G226+G223+G220+G215+G213+G211+G206+G203+G236+G233+G239</f>
        <v>176460.69999999998</v>
      </c>
      <c r="H240" s="39">
        <f t="shared" si="4"/>
        <v>97.4515574459907</v>
      </c>
    </row>
    <row r="241" spans="1:8" s="7" customFormat="1" ht="14.25">
      <c r="A241" s="49"/>
      <c r="B241" s="50" t="s">
        <v>118</v>
      </c>
      <c r="C241" s="51">
        <f>C194-C240</f>
        <v>-246701.29999999996</v>
      </c>
      <c r="D241" s="51">
        <f>D194-D240</f>
        <v>-285388.9</v>
      </c>
      <c r="E241" s="51">
        <f>E194-E240</f>
        <v>-313240.70000000007</v>
      </c>
      <c r="F241" s="101">
        <f>F194-F240</f>
        <v>-8359.24999999997</v>
      </c>
      <c r="G241" s="101">
        <f>G194-G240</f>
        <v>-1418.749999999971</v>
      </c>
      <c r="H241" s="52"/>
    </row>
    <row r="242" spans="3:8" s="7" customFormat="1" ht="12.75">
      <c r="C242" s="23"/>
      <c r="D242" s="23"/>
      <c r="E242" s="23"/>
      <c r="F242" s="23"/>
      <c r="G242" s="23"/>
      <c r="H242" s="13"/>
    </row>
    <row r="243" spans="1:8" ht="12.75">
      <c r="A243" s="29"/>
      <c r="B243" s="28"/>
      <c r="C243" s="30"/>
      <c r="D243" s="30"/>
      <c r="E243" s="30"/>
      <c r="F243" s="31"/>
      <c r="G243" s="31"/>
      <c r="H243" s="13"/>
    </row>
    <row r="244" spans="1:8" ht="12.75">
      <c r="A244" s="21"/>
      <c r="B244" s="22"/>
      <c r="C244" s="27"/>
      <c r="D244" s="27"/>
      <c r="E244" s="27"/>
      <c r="F244" s="27"/>
      <c r="G244" s="27"/>
      <c r="H244" s="13"/>
    </row>
    <row r="245" spans="1:8" ht="94.5">
      <c r="A245" s="24"/>
      <c r="B245" s="123" t="s">
        <v>398</v>
      </c>
      <c r="H245" s="13"/>
    </row>
    <row r="246" spans="1:8" ht="60.75" customHeight="1">
      <c r="A246" s="4" t="s">
        <v>401</v>
      </c>
      <c r="B246" s="4" t="s">
        <v>400</v>
      </c>
      <c r="C246" s="124"/>
      <c r="D246" s="124"/>
      <c r="E246" s="124"/>
      <c r="F246" s="125" t="s">
        <v>402</v>
      </c>
      <c r="G246" s="136" t="s">
        <v>414</v>
      </c>
      <c r="H246" s="13"/>
    </row>
    <row r="247" spans="1:8" ht="30">
      <c r="A247" s="127">
        <v>1</v>
      </c>
      <c r="B247" s="128" t="s">
        <v>403</v>
      </c>
      <c r="C247" s="129"/>
      <c r="D247" s="129"/>
      <c r="E247" s="129"/>
      <c r="F247" s="135">
        <v>97</v>
      </c>
      <c r="G247" s="135">
        <v>9445.4</v>
      </c>
      <c r="H247" s="13"/>
    </row>
    <row r="248" spans="1:8" ht="15">
      <c r="A248" s="127">
        <v>2</v>
      </c>
      <c r="B248" s="129" t="s">
        <v>404</v>
      </c>
      <c r="C248" s="129"/>
      <c r="D248" s="129"/>
      <c r="E248" s="129"/>
      <c r="F248" s="135">
        <f>F250+F251</f>
        <v>1693</v>
      </c>
      <c r="G248" s="135">
        <f>G250+G251</f>
        <v>88317.6</v>
      </c>
      <c r="H248" s="13"/>
    </row>
    <row r="249" spans="1:8" ht="15">
      <c r="A249" s="130"/>
      <c r="B249" s="129" t="s">
        <v>405</v>
      </c>
      <c r="C249" s="129"/>
      <c r="D249" s="129"/>
      <c r="E249" s="129"/>
      <c r="F249" s="135"/>
      <c r="G249" s="135"/>
      <c r="H249" s="13"/>
    </row>
    <row r="250" spans="1:8" ht="15">
      <c r="A250" s="130"/>
      <c r="B250" s="129" t="s">
        <v>406</v>
      </c>
      <c r="C250" s="129"/>
      <c r="D250" s="129"/>
      <c r="E250" s="129"/>
      <c r="F250" s="135">
        <v>1644</v>
      </c>
      <c r="G250" s="135">
        <v>86174.3</v>
      </c>
      <c r="H250" s="13"/>
    </row>
    <row r="251" spans="1:8" ht="15">
      <c r="A251" s="130"/>
      <c r="B251" s="129" t="s">
        <v>407</v>
      </c>
      <c r="C251" s="129"/>
      <c r="D251" s="129"/>
      <c r="E251" s="129"/>
      <c r="F251" s="135">
        <v>49</v>
      </c>
      <c r="G251" s="135">
        <v>2143.3</v>
      </c>
      <c r="H251" s="13"/>
    </row>
    <row r="252" spans="1:8" ht="12.75">
      <c r="A252" s="24"/>
      <c r="H252" s="13"/>
    </row>
    <row r="253" spans="1:8" ht="12.75">
      <c r="A253" s="24"/>
      <c r="H253" s="13"/>
    </row>
    <row r="254" spans="1:8" ht="12.75">
      <c r="A254" s="24"/>
      <c r="H254" s="13"/>
    </row>
    <row r="255" ht="12.75">
      <c r="A255" s="24"/>
    </row>
    <row r="256" spans="1:8" ht="45" customHeight="1">
      <c r="A256" s="137" t="s">
        <v>412</v>
      </c>
      <c r="B256" s="137"/>
      <c r="C256" s="134"/>
      <c r="D256" s="134"/>
      <c r="E256" s="134"/>
      <c r="F256" s="134"/>
      <c r="G256" s="138" t="s">
        <v>413</v>
      </c>
      <c r="H256" s="138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  <row r="453" ht="12.75">
      <c r="A453" s="24"/>
    </row>
    <row r="454" ht="12.75">
      <c r="A454" s="24"/>
    </row>
    <row r="455" ht="12.75">
      <c r="A455" s="24"/>
    </row>
    <row r="456" ht="12.75">
      <c r="A456" s="24"/>
    </row>
    <row r="457" ht="12.75">
      <c r="A457" s="24"/>
    </row>
    <row r="458" ht="12.75">
      <c r="A458" s="24"/>
    </row>
    <row r="459" ht="12.75">
      <c r="A459" s="24"/>
    </row>
    <row r="460" ht="12.75">
      <c r="A460" s="24"/>
    </row>
    <row r="461" ht="12.75">
      <c r="A461" s="24"/>
    </row>
    <row r="462" ht="12.75">
      <c r="A462" s="24"/>
    </row>
    <row r="463" ht="12.75">
      <c r="A463" s="24"/>
    </row>
    <row r="464" ht="12.75">
      <c r="A464" s="24"/>
    </row>
    <row r="465" ht="12.75">
      <c r="A465" s="24"/>
    </row>
    <row r="466" ht="12.75">
      <c r="A466" s="24"/>
    </row>
    <row r="467" ht="12.75">
      <c r="A467" s="24"/>
    </row>
    <row r="468" ht="12.75">
      <c r="A468" s="24"/>
    </row>
    <row r="469" ht="12.75">
      <c r="A469" s="24"/>
    </row>
    <row r="470" ht="12.75">
      <c r="A470" s="24"/>
    </row>
    <row r="471" ht="12.75">
      <c r="A471" s="24"/>
    </row>
    <row r="472" ht="12.75">
      <c r="A472" s="24"/>
    </row>
    <row r="473" ht="12.75">
      <c r="A473" s="24"/>
    </row>
    <row r="474" ht="12.75">
      <c r="A474" s="24"/>
    </row>
    <row r="475" ht="12.75">
      <c r="A475" s="24"/>
    </row>
    <row r="476" ht="12.75">
      <c r="A476" s="24"/>
    </row>
    <row r="477" ht="12.75">
      <c r="A477" s="24"/>
    </row>
    <row r="478" ht="12.75">
      <c r="A478" s="24"/>
    </row>
    <row r="479" ht="12.75">
      <c r="A479" s="24"/>
    </row>
    <row r="480" ht="12.75">
      <c r="A480" s="24"/>
    </row>
    <row r="481" ht="12.75">
      <c r="A481" s="24"/>
    </row>
    <row r="482" ht="12.75">
      <c r="A482" s="24"/>
    </row>
    <row r="483" ht="12.75">
      <c r="A483" s="24"/>
    </row>
    <row r="484" ht="12.75">
      <c r="A484" s="24"/>
    </row>
    <row r="485" ht="12.75">
      <c r="A485" s="24"/>
    </row>
    <row r="486" ht="12.75">
      <c r="A486" s="24"/>
    </row>
    <row r="487" ht="12.75">
      <c r="A487" s="24"/>
    </row>
    <row r="488" ht="12.75">
      <c r="A488" s="24"/>
    </row>
    <row r="489" ht="12.75">
      <c r="A489" s="24"/>
    </row>
    <row r="490" ht="12.75">
      <c r="A490" s="24"/>
    </row>
    <row r="491" ht="12.75">
      <c r="A491" s="24"/>
    </row>
    <row r="492" ht="12.75">
      <c r="A492" s="24"/>
    </row>
    <row r="493" ht="12.75">
      <c r="A493" s="24"/>
    </row>
    <row r="494" ht="12.75">
      <c r="A494" s="24"/>
    </row>
    <row r="495" ht="12.75">
      <c r="A495" s="24"/>
    </row>
    <row r="496" ht="12.75">
      <c r="A496" s="24"/>
    </row>
    <row r="497" ht="12.75">
      <c r="A497" s="24"/>
    </row>
    <row r="498" ht="12.75">
      <c r="A498" s="24"/>
    </row>
    <row r="499" ht="12.75">
      <c r="A499" s="24"/>
    </row>
    <row r="500" ht="12.75">
      <c r="A500" s="24"/>
    </row>
    <row r="501" ht="12.75">
      <c r="A501" s="24"/>
    </row>
    <row r="502" ht="12.75">
      <c r="A502" s="24"/>
    </row>
    <row r="503" ht="12.75">
      <c r="A503" s="24"/>
    </row>
    <row r="504" ht="12.75">
      <c r="A504" s="24"/>
    </row>
    <row r="505" ht="12.75">
      <c r="A505" s="24"/>
    </row>
    <row r="506" ht="12.75">
      <c r="A506" s="24"/>
    </row>
    <row r="507" ht="12.75">
      <c r="A507" s="24"/>
    </row>
    <row r="508" ht="12.75">
      <c r="A508" s="24"/>
    </row>
    <row r="509" ht="12.75">
      <c r="A509" s="24"/>
    </row>
    <row r="510" ht="12.75">
      <c r="A510" s="24"/>
    </row>
    <row r="511" ht="12.75">
      <c r="A511" s="24"/>
    </row>
    <row r="512" ht="12.75">
      <c r="A512" s="24"/>
    </row>
    <row r="513" ht="12.75">
      <c r="A513" s="24"/>
    </row>
    <row r="514" ht="12.75">
      <c r="A514" s="24"/>
    </row>
    <row r="515" ht="12.75">
      <c r="A515" s="24"/>
    </row>
    <row r="516" ht="12.75">
      <c r="A516" s="24"/>
    </row>
    <row r="517" ht="12.75">
      <c r="A517" s="24"/>
    </row>
    <row r="518" ht="12.75">
      <c r="A518" s="24"/>
    </row>
    <row r="519" ht="12.75">
      <c r="A519" s="24"/>
    </row>
    <row r="520" ht="12.75">
      <c r="A520" s="24"/>
    </row>
    <row r="521" ht="12.75">
      <c r="A521" s="24"/>
    </row>
    <row r="522" ht="12.75">
      <c r="A522" s="24"/>
    </row>
    <row r="523" ht="12.75">
      <c r="A523" s="24"/>
    </row>
    <row r="524" ht="12.75">
      <c r="A524" s="24"/>
    </row>
    <row r="525" ht="12.75">
      <c r="A525" s="24"/>
    </row>
    <row r="526" ht="12.75">
      <c r="A526" s="24"/>
    </row>
    <row r="527" ht="12.75">
      <c r="A527" s="24"/>
    </row>
    <row r="528" ht="12.75">
      <c r="A528" s="24"/>
    </row>
    <row r="529" ht="12.75">
      <c r="A529" s="24"/>
    </row>
    <row r="530" ht="12.75">
      <c r="A530" s="24"/>
    </row>
    <row r="531" ht="12.75">
      <c r="A531" s="24"/>
    </row>
    <row r="532" ht="12.75">
      <c r="A532" s="24"/>
    </row>
    <row r="533" ht="12.75">
      <c r="A533" s="24"/>
    </row>
    <row r="534" ht="12.75">
      <c r="A534" s="24"/>
    </row>
    <row r="535" ht="12.75">
      <c r="A535" s="24"/>
    </row>
    <row r="536" ht="12.75">
      <c r="A536" s="24"/>
    </row>
    <row r="537" ht="12.75">
      <c r="A537" s="24"/>
    </row>
    <row r="538" ht="12.75">
      <c r="A538" s="24"/>
    </row>
    <row r="539" ht="12.75">
      <c r="A539" s="24"/>
    </row>
    <row r="540" ht="12.75">
      <c r="A540" s="24"/>
    </row>
    <row r="541" ht="12.75">
      <c r="A541" s="24"/>
    </row>
    <row r="542" ht="12.75">
      <c r="A542" s="24"/>
    </row>
    <row r="543" ht="12.75">
      <c r="A543" s="24"/>
    </row>
    <row r="544" ht="12.75">
      <c r="A544" s="24"/>
    </row>
    <row r="545" ht="12.75">
      <c r="A545" s="24"/>
    </row>
    <row r="546" ht="12.75">
      <c r="A546" s="24"/>
    </row>
    <row r="547" ht="12.75">
      <c r="A547" s="24"/>
    </row>
    <row r="548" ht="12.75">
      <c r="A548" s="24"/>
    </row>
    <row r="549" ht="12.75">
      <c r="A549" s="24"/>
    </row>
    <row r="550" ht="12.75">
      <c r="A550" s="24"/>
    </row>
    <row r="551" ht="12.75">
      <c r="A551" s="24"/>
    </row>
    <row r="552" ht="12.75">
      <c r="A552" s="24"/>
    </row>
    <row r="553" ht="12.75">
      <c r="A553" s="24"/>
    </row>
    <row r="554" ht="12.75">
      <c r="A554" s="24"/>
    </row>
    <row r="555" ht="12.75">
      <c r="A555" s="24"/>
    </row>
    <row r="556" ht="12.75">
      <c r="A556" s="24"/>
    </row>
    <row r="557" ht="12.75">
      <c r="A557" s="24"/>
    </row>
    <row r="558" ht="12.75">
      <c r="A558" s="24"/>
    </row>
    <row r="559" ht="12.75">
      <c r="A559" s="24"/>
    </row>
    <row r="560" ht="12.75">
      <c r="A560" s="24"/>
    </row>
    <row r="561" ht="12.75">
      <c r="A561" s="24"/>
    </row>
    <row r="562" ht="12.75">
      <c r="A562" s="24"/>
    </row>
    <row r="563" ht="12.75">
      <c r="A563" s="24"/>
    </row>
    <row r="564" ht="12.75">
      <c r="A564" s="24"/>
    </row>
    <row r="565" ht="12.75">
      <c r="A565" s="24"/>
    </row>
    <row r="566" ht="12.75">
      <c r="A566" s="24"/>
    </row>
    <row r="567" ht="12.75">
      <c r="A567" s="24"/>
    </row>
    <row r="568" ht="12.75">
      <c r="A568" s="24"/>
    </row>
    <row r="569" ht="12.75">
      <c r="A569" s="24"/>
    </row>
    <row r="570" ht="12.75">
      <c r="A570" s="24"/>
    </row>
    <row r="571" ht="12.75">
      <c r="A571" s="24"/>
    </row>
    <row r="572" ht="12.75">
      <c r="A572" s="24"/>
    </row>
    <row r="573" ht="12.75">
      <c r="A573" s="24"/>
    </row>
    <row r="574" ht="12.75">
      <c r="A574" s="24"/>
    </row>
    <row r="575" ht="12.75">
      <c r="A575" s="24"/>
    </row>
    <row r="576" ht="12.75">
      <c r="A576" s="24"/>
    </row>
    <row r="577" ht="12.75">
      <c r="A577" s="24"/>
    </row>
    <row r="578" ht="12.75">
      <c r="A578" s="24"/>
    </row>
    <row r="579" ht="12.75">
      <c r="A579" s="24"/>
    </row>
    <row r="580" ht="12.75">
      <c r="A580" s="24"/>
    </row>
    <row r="581" ht="12.75">
      <c r="A581" s="24"/>
    </row>
    <row r="582" ht="12.75">
      <c r="A582" s="24"/>
    </row>
    <row r="583" ht="12.75">
      <c r="A583" s="24"/>
    </row>
    <row r="584" ht="12.75">
      <c r="A584" s="24"/>
    </row>
    <row r="585" ht="12.75">
      <c r="A585" s="24"/>
    </row>
    <row r="586" ht="12.75">
      <c r="A586" s="24"/>
    </row>
    <row r="587" ht="12.75">
      <c r="A587" s="24"/>
    </row>
    <row r="588" ht="12.75">
      <c r="A588" s="24"/>
    </row>
    <row r="589" ht="12.75">
      <c r="A589" s="24"/>
    </row>
    <row r="590" ht="12.75">
      <c r="A590" s="24"/>
    </row>
    <row r="591" ht="12.75">
      <c r="A591" s="24"/>
    </row>
    <row r="592" ht="12.75">
      <c r="A592" s="24"/>
    </row>
    <row r="593" ht="12.75">
      <c r="A593" s="24"/>
    </row>
    <row r="594" ht="12.75">
      <c r="A594" s="24"/>
    </row>
    <row r="595" ht="12.75">
      <c r="A595" s="24"/>
    </row>
    <row r="596" ht="12.75">
      <c r="A596" s="24"/>
    </row>
    <row r="597" ht="12.75">
      <c r="A597" s="24"/>
    </row>
    <row r="598" ht="12.75">
      <c r="A598" s="24"/>
    </row>
    <row r="599" ht="12.75">
      <c r="A599" s="24"/>
    </row>
    <row r="600" ht="12.75">
      <c r="A600" s="24"/>
    </row>
    <row r="601" ht="12.75">
      <c r="A601" s="24"/>
    </row>
    <row r="602" ht="12.75">
      <c r="A602" s="24"/>
    </row>
    <row r="603" ht="12.75">
      <c r="A603" s="24"/>
    </row>
    <row r="604" ht="12.75">
      <c r="A604" s="24"/>
    </row>
    <row r="605" ht="12.75">
      <c r="A605" s="24"/>
    </row>
    <row r="606" ht="12.75">
      <c r="A606" s="24"/>
    </row>
    <row r="607" ht="12.75">
      <c r="A607" s="24"/>
    </row>
    <row r="608" ht="12.75">
      <c r="A608" s="24"/>
    </row>
    <row r="609" ht="12.75">
      <c r="A609" s="24"/>
    </row>
    <row r="610" ht="12.75">
      <c r="A610" s="24"/>
    </row>
    <row r="611" ht="12.75">
      <c r="A611" s="24"/>
    </row>
    <row r="612" ht="12.75">
      <c r="A612" s="24"/>
    </row>
    <row r="613" ht="12.75">
      <c r="A613" s="24"/>
    </row>
    <row r="614" ht="12.75">
      <c r="A614" s="24"/>
    </row>
    <row r="615" ht="12.75">
      <c r="A615" s="24"/>
    </row>
    <row r="616" ht="12.75">
      <c r="A616" s="24"/>
    </row>
    <row r="617" ht="12.75">
      <c r="A617" s="24"/>
    </row>
    <row r="618" ht="12.75">
      <c r="A618" s="24"/>
    </row>
    <row r="619" ht="12.75">
      <c r="A619" s="24"/>
    </row>
    <row r="620" ht="12.75">
      <c r="A620" s="24"/>
    </row>
    <row r="621" ht="12.75">
      <c r="A621" s="24"/>
    </row>
    <row r="622" ht="12.75">
      <c r="A622" s="24"/>
    </row>
    <row r="623" ht="12.75">
      <c r="A623" s="24"/>
    </row>
    <row r="624" ht="12.75">
      <c r="A624" s="24"/>
    </row>
    <row r="625" ht="12.75">
      <c r="A625" s="24"/>
    </row>
    <row r="626" ht="12.75">
      <c r="A626" s="24"/>
    </row>
    <row r="627" ht="12.75">
      <c r="A627" s="24"/>
    </row>
    <row r="628" ht="12.75">
      <c r="A628" s="24"/>
    </row>
    <row r="629" ht="12.75">
      <c r="A629" s="24"/>
    </row>
    <row r="630" ht="12.75">
      <c r="A630" s="24"/>
    </row>
    <row r="631" ht="12.75">
      <c r="A631" s="24"/>
    </row>
    <row r="632" ht="12.75">
      <c r="A632" s="24"/>
    </row>
    <row r="633" ht="12.75">
      <c r="A633" s="24"/>
    </row>
    <row r="634" ht="12.75">
      <c r="A634" s="24"/>
    </row>
    <row r="635" ht="12.75">
      <c r="A635" s="24"/>
    </row>
    <row r="636" ht="12.75">
      <c r="A636" s="24"/>
    </row>
    <row r="637" ht="12.75">
      <c r="A637" s="24"/>
    </row>
    <row r="638" ht="12.75">
      <c r="A638" s="24"/>
    </row>
    <row r="639" ht="12.75">
      <c r="A639" s="24"/>
    </row>
    <row r="640" ht="12.75">
      <c r="A640" s="24"/>
    </row>
    <row r="641" ht="12.75">
      <c r="A641" s="24"/>
    </row>
    <row r="642" ht="12.75">
      <c r="A642" s="24"/>
    </row>
    <row r="643" ht="12.75">
      <c r="A643" s="24"/>
    </row>
    <row r="644" ht="12.75">
      <c r="A644" s="24"/>
    </row>
    <row r="645" ht="12.75">
      <c r="A645" s="24"/>
    </row>
    <row r="646" ht="12.75">
      <c r="A646" s="24"/>
    </row>
    <row r="647" ht="12.75">
      <c r="A647" s="24"/>
    </row>
    <row r="648" ht="12.75">
      <c r="A648" s="24"/>
    </row>
    <row r="649" ht="12.75">
      <c r="A649" s="24"/>
    </row>
    <row r="650" ht="12.75">
      <c r="A650" s="24"/>
    </row>
    <row r="651" ht="12.75">
      <c r="A651" s="24"/>
    </row>
    <row r="652" ht="12.75">
      <c r="A652" s="24"/>
    </row>
    <row r="653" ht="12.75">
      <c r="A653" s="24"/>
    </row>
    <row r="654" ht="12.75">
      <c r="A654" s="24"/>
    </row>
    <row r="655" ht="12.75">
      <c r="A655" s="24"/>
    </row>
    <row r="656" ht="12.75">
      <c r="A656" s="24"/>
    </row>
    <row r="657" ht="12.75">
      <c r="A657" s="24"/>
    </row>
    <row r="658" ht="12.75">
      <c r="A658" s="24"/>
    </row>
    <row r="659" ht="12.75">
      <c r="A659" s="24"/>
    </row>
    <row r="660" ht="12.75">
      <c r="A660" s="24"/>
    </row>
    <row r="661" ht="12.75">
      <c r="A661" s="24"/>
    </row>
    <row r="662" ht="12.75">
      <c r="A662" s="24"/>
    </row>
    <row r="663" ht="12.75">
      <c r="A663" s="24"/>
    </row>
    <row r="664" ht="12.75">
      <c r="A664" s="24"/>
    </row>
    <row r="665" ht="12.75">
      <c r="A665" s="24"/>
    </row>
    <row r="666" ht="12.75">
      <c r="A666" s="24"/>
    </row>
    <row r="667" ht="12.75">
      <c r="A667" s="24"/>
    </row>
    <row r="668" ht="12.75">
      <c r="A668" s="24"/>
    </row>
    <row r="669" ht="12.75">
      <c r="A669" s="24"/>
    </row>
    <row r="670" ht="12.75">
      <c r="A670" s="24"/>
    </row>
    <row r="671" ht="12.75">
      <c r="A671" s="24"/>
    </row>
    <row r="672" ht="12.75">
      <c r="A672" s="24"/>
    </row>
    <row r="673" ht="12.75">
      <c r="A673" s="24"/>
    </row>
    <row r="674" ht="12.75">
      <c r="A674" s="24"/>
    </row>
    <row r="675" ht="12.75">
      <c r="A675" s="24"/>
    </row>
    <row r="676" ht="12.75">
      <c r="A676" s="24"/>
    </row>
    <row r="677" ht="12.75">
      <c r="A677" s="24"/>
    </row>
    <row r="678" ht="12.75">
      <c r="A678" s="24"/>
    </row>
    <row r="679" ht="12.75">
      <c r="A679" s="24"/>
    </row>
    <row r="680" ht="12.75">
      <c r="A680" s="24"/>
    </row>
    <row r="681" ht="12.75">
      <c r="A681" s="24"/>
    </row>
    <row r="682" ht="12.75">
      <c r="A682" s="24"/>
    </row>
    <row r="683" ht="12.75">
      <c r="A683" s="24"/>
    </row>
    <row r="684" ht="12.75">
      <c r="A684" s="24"/>
    </row>
    <row r="685" ht="12.75">
      <c r="A685" s="24"/>
    </row>
    <row r="686" ht="12.75">
      <c r="A686" s="24"/>
    </row>
    <row r="687" ht="12.75">
      <c r="A687" s="24"/>
    </row>
    <row r="688" ht="12.75">
      <c r="A688" s="24"/>
    </row>
    <row r="689" ht="12.75">
      <c r="A689" s="24"/>
    </row>
    <row r="690" ht="12.75">
      <c r="A690" s="24"/>
    </row>
    <row r="691" ht="12.75">
      <c r="A691" s="24"/>
    </row>
    <row r="692" ht="12.75">
      <c r="A692" s="24"/>
    </row>
    <row r="693" ht="12.75">
      <c r="A693" s="24"/>
    </row>
    <row r="694" ht="12.75">
      <c r="A694" s="24"/>
    </row>
    <row r="695" ht="12.75">
      <c r="A695" s="24"/>
    </row>
    <row r="696" ht="12.75">
      <c r="A696" s="24"/>
    </row>
    <row r="697" ht="12.75">
      <c r="A697" s="24"/>
    </row>
    <row r="698" ht="12.75">
      <c r="A698" s="24"/>
    </row>
    <row r="699" ht="12.75">
      <c r="A699" s="24"/>
    </row>
    <row r="700" ht="12.75">
      <c r="A700" s="24"/>
    </row>
    <row r="701" ht="12.75">
      <c r="A701" s="24"/>
    </row>
    <row r="702" ht="12.75">
      <c r="A702" s="24"/>
    </row>
    <row r="703" ht="12.75">
      <c r="A703" s="24"/>
    </row>
    <row r="704" ht="12.75">
      <c r="A704" s="24"/>
    </row>
    <row r="705" ht="12.75">
      <c r="A705" s="24"/>
    </row>
    <row r="706" ht="12.75">
      <c r="A706" s="24"/>
    </row>
    <row r="707" ht="12.75">
      <c r="A707" s="24"/>
    </row>
    <row r="708" ht="12.75">
      <c r="A708" s="24"/>
    </row>
    <row r="709" ht="12.75">
      <c r="A709" s="24"/>
    </row>
    <row r="710" ht="12.75">
      <c r="A710" s="24"/>
    </row>
    <row r="711" ht="12.75">
      <c r="A711" s="24"/>
    </row>
    <row r="712" ht="12.75">
      <c r="A712" s="24"/>
    </row>
    <row r="713" ht="12.75">
      <c r="A713" s="24"/>
    </row>
    <row r="714" ht="12.75">
      <c r="A714" s="24"/>
    </row>
    <row r="715" ht="12.75">
      <c r="A715" s="24"/>
    </row>
    <row r="716" ht="12.75">
      <c r="A716" s="24"/>
    </row>
    <row r="717" ht="12.75">
      <c r="A717" s="24"/>
    </row>
    <row r="718" ht="12.75">
      <c r="A718" s="24"/>
    </row>
    <row r="719" ht="12.75">
      <c r="A719" s="24"/>
    </row>
    <row r="720" ht="12.75">
      <c r="A720" s="24"/>
    </row>
    <row r="721" ht="12.75">
      <c r="A721" s="24"/>
    </row>
    <row r="722" ht="12.75">
      <c r="A722" s="24"/>
    </row>
    <row r="723" ht="12.75">
      <c r="A723" s="24"/>
    </row>
    <row r="724" ht="12.75">
      <c r="A724" s="24"/>
    </row>
    <row r="725" ht="12.75">
      <c r="A725" s="24"/>
    </row>
    <row r="726" ht="12.75">
      <c r="A726" s="24"/>
    </row>
    <row r="727" ht="12.75">
      <c r="A727" s="24"/>
    </row>
    <row r="728" ht="12.75">
      <c r="A728" s="24"/>
    </row>
    <row r="729" ht="12.75">
      <c r="A729" s="24"/>
    </row>
    <row r="730" ht="12.75">
      <c r="A730" s="24"/>
    </row>
    <row r="731" ht="12.75">
      <c r="A731" s="24"/>
    </row>
    <row r="732" ht="12.75">
      <c r="A732" s="24"/>
    </row>
    <row r="733" ht="12.75">
      <c r="A733" s="24"/>
    </row>
    <row r="734" ht="12.75">
      <c r="A734" s="24"/>
    </row>
    <row r="735" ht="12.75">
      <c r="A735" s="24"/>
    </row>
    <row r="736" ht="12.75">
      <c r="A736" s="24"/>
    </row>
    <row r="737" ht="12.75">
      <c r="A737" s="24"/>
    </row>
    <row r="738" ht="12.75">
      <c r="A738" s="24"/>
    </row>
    <row r="739" ht="12.75">
      <c r="A739" s="24"/>
    </row>
    <row r="740" ht="12.75">
      <c r="A740" s="24"/>
    </row>
    <row r="741" ht="12.75">
      <c r="A741" s="24"/>
    </row>
    <row r="742" ht="12.75">
      <c r="A742" s="24"/>
    </row>
    <row r="743" ht="12.75">
      <c r="A743" s="24"/>
    </row>
    <row r="744" ht="12.75">
      <c r="A744" s="24"/>
    </row>
    <row r="745" ht="12.75">
      <c r="A745" s="24"/>
    </row>
    <row r="746" ht="12.75">
      <c r="A746" s="24"/>
    </row>
    <row r="747" ht="12.75">
      <c r="A747" s="24"/>
    </row>
    <row r="748" ht="12.75">
      <c r="A748" s="24"/>
    </row>
    <row r="749" ht="12.75">
      <c r="A749" s="24"/>
    </row>
    <row r="750" ht="12.75">
      <c r="A750" s="24"/>
    </row>
    <row r="751" ht="12.75">
      <c r="A751" s="24"/>
    </row>
    <row r="752" ht="12.75">
      <c r="A752" s="24"/>
    </row>
    <row r="753" ht="12.75">
      <c r="A753" s="24"/>
    </row>
    <row r="754" ht="12.75">
      <c r="A754" s="24"/>
    </row>
    <row r="755" ht="12.75">
      <c r="A755" s="24"/>
    </row>
    <row r="756" ht="12.75">
      <c r="A756" s="24"/>
    </row>
    <row r="757" ht="12.75">
      <c r="A757" s="24"/>
    </row>
    <row r="758" ht="12.75">
      <c r="A758" s="24"/>
    </row>
    <row r="759" ht="12.75">
      <c r="A759" s="24"/>
    </row>
    <row r="760" ht="12.75">
      <c r="A760" s="24"/>
    </row>
    <row r="761" ht="12.75">
      <c r="A761" s="24"/>
    </row>
    <row r="762" ht="12.75">
      <c r="A762" s="24"/>
    </row>
    <row r="763" ht="12.75">
      <c r="A763" s="24"/>
    </row>
    <row r="764" ht="12.75">
      <c r="A764" s="24"/>
    </row>
    <row r="765" ht="12.75">
      <c r="A765" s="24"/>
    </row>
    <row r="766" ht="12.75">
      <c r="A766" s="24"/>
    </row>
    <row r="767" ht="12.75">
      <c r="A767" s="24"/>
    </row>
    <row r="768" ht="12.75">
      <c r="A768" s="24"/>
    </row>
    <row r="769" ht="12.75">
      <c r="A769" s="24"/>
    </row>
    <row r="770" ht="12.75">
      <c r="A770" s="24"/>
    </row>
    <row r="771" ht="12.75">
      <c r="A771" s="24"/>
    </row>
    <row r="772" ht="12.75">
      <c r="A772" s="24"/>
    </row>
    <row r="773" ht="12.75">
      <c r="A773" s="24"/>
    </row>
    <row r="774" ht="12.75">
      <c r="A774" s="24"/>
    </row>
    <row r="775" ht="12.75">
      <c r="A775" s="24"/>
    </row>
    <row r="776" ht="12.75">
      <c r="A776" s="24"/>
    </row>
    <row r="777" ht="12.75">
      <c r="A777" s="24"/>
    </row>
    <row r="778" ht="12.75">
      <c r="A778" s="24"/>
    </row>
    <row r="779" ht="12.75">
      <c r="A779" s="24"/>
    </row>
    <row r="780" ht="12.75">
      <c r="A780" s="24"/>
    </row>
    <row r="781" ht="12.75">
      <c r="A781" s="24"/>
    </row>
    <row r="782" ht="12.75">
      <c r="A782" s="24"/>
    </row>
    <row r="783" ht="12.75">
      <c r="A783" s="24"/>
    </row>
    <row r="784" ht="12.75">
      <c r="A784" s="24"/>
    </row>
    <row r="785" ht="12.75">
      <c r="A785" s="24"/>
    </row>
    <row r="786" ht="12.75">
      <c r="A786" s="24"/>
    </row>
    <row r="787" ht="12.75">
      <c r="A787" s="24"/>
    </row>
    <row r="788" ht="12.75">
      <c r="A788" s="24"/>
    </row>
    <row r="789" ht="12.75">
      <c r="A789" s="24"/>
    </row>
    <row r="790" ht="12.75">
      <c r="A790" s="24"/>
    </row>
    <row r="791" ht="12.75">
      <c r="A791" s="24"/>
    </row>
    <row r="792" ht="12.75">
      <c r="A792" s="24"/>
    </row>
    <row r="793" ht="12.75">
      <c r="A793" s="24"/>
    </row>
    <row r="794" ht="12.75">
      <c r="A794" s="24"/>
    </row>
    <row r="795" ht="12.75">
      <c r="A795" s="24"/>
    </row>
    <row r="796" ht="12.75">
      <c r="A796" s="24"/>
    </row>
    <row r="797" ht="12.75">
      <c r="A797" s="24"/>
    </row>
    <row r="798" ht="12.75">
      <c r="A798" s="24"/>
    </row>
    <row r="799" ht="12.75">
      <c r="A799" s="24"/>
    </row>
    <row r="800" ht="12.75">
      <c r="A800" s="24"/>
    </row>
    <row r="801" ht="12.75">
      <c r="A801" s="24"/>
    </row>
    <row r="802" ht="12.75">
      <c r="A802" s="24"/>
    </row>
    <row r="803" ht="12.75">
      <c r="A803" s="24"/>
    </row>
    <row r="804" ht="12.75">
      <c r="A804" s="24"/>
    </row>
    <row r="805" ht="12.75">
      <c r="A805" s="24"/>
    </row>
    <row r="806" ht="12.75">
      <c r="A806" s="24"/>
    </row>
    <row r="807" ht="12.75">
      <c r="A807" s="24"/>
    </row>
    <row r="808" ht="12.75">
      <c r="A808" s="24"/>
    </row>
    <row r="809" ht="12.75">
      <c r="A809" s="24"/>
    </row>
    <row r="810" ht="12.75">
      <c r="A810" s="24"/>
    </row>
    <row r="811" ht="12.75">
      <c r="A811" s="24"/>
    </row>
    <row r="812" ht="12.75">
      <c r="A812" s="24"/>
    </row>
    <row r="813" ht="12.75">
      <c r="A813" s="24"/>
    </row>
    <row r="814" ht="12.75">
      <c r="A814" s="24"/>
    </row>
    <row r="815" ht="12.75">
      <c r="A815" s="24"/>
    </row>
    <row r="816" ht="12.75">
      <c r="A816" s="24"/>
    </row>
    <row r="817" ht="12.75">
      <c r="A817" s="24"/>
    </row>
    <row r="818" ht="12.75">
      <c r="A818" s="24"/>
    </row>
    <row r="819" ht="12.75">
      <c r="A819" s="24"/>
    </row>
    <row r="820" ht="12.75">
      <c r="A820" s="24"/>
    </row>
    <row r="821" ht="12.75">
      <c r="A821" s="24"/>
    </row>
    <row r="822" ht="12.75">
      <c r="A822" s="24"/>
    </row>
    <row r="823" ht="12.75">
      <c r="A823" s="24"/>
    </row>
    <row r="824" ht="12.75">
      <c r="A824" s="24"/>
    </row>
    <row r="825" ht="12.75">
      <c r="A825" s="24"/>
    </row>
    <row r="826" ht="12.75">
      <c r="A826" s="24"/>
    </row>
    <row r="827" ht="12.75">
      <c r="A827" s="24"/>
    </row>
    <row r="828" ht="12.75">
      <c r="A828" s="24"/>
    </row>
    <row r="829" ht="12.75">
      <c r="A829" s="24"/>
    </row>
    <row r="830" ht="12.75">
      <c r="A830" s="24"/>
    </row>
    <row r="831" ht="12.75">
      <c r="A831" s="24"/>
    </row>
    <row r="832" ht="12.75">
      <c r="A832" s="24"/>
    </row>
    <row r="833" ht="12.75">
      <c r="A833" s="24"/>
    </row>
    <row r="834" ht="12.75">
      <c r="A834" s="24"/>
    </row>
    <row r="835" ht="12.75">
      <c r="A835" s="24"/>
    </row>
    <row r="836" ht="12.75">
      <c r="A836" s="24"/>
    </row>
    <row r="837" ht="12.75">
      <c r="A837" s="24"/>
    </row>
    <row r="838" ht="12.75">
      <c r="A838" s="24"/>
    </row>
    <row r="839" ht="12.75">
      <c r="A839" s="24"/>
    </row>
    <row r="840" ht="12.75">
      <c r="A840" s="24"/>
    </row>
    <row r="841" ht="12.75">
      <c r="A841" s="24"/>
    </row>
    <row r="842" ht="12.75">
      <c r="A842" s="24"/>
    </row>
    <row r="843" ht="12.75">
      <c r="A843" s="24"/>
    </row>
    <row r="844" ht="12.75">
      <c r="A844" s="24"/>
    </row>
    <row r="845" ht="12.75">
      <c r="A845" s="24"/>
    </row>
    <row r="846" ht="12.75">
      <c r="A846" s="24"/>
    </row>
    <row r="847" ht="12.75">
      <c r="A847" s="24"/>
    </row>
    <row r="848" ht="12.75">
      <c r="A848" s="24"/>
    </row>
    <row r="849" ht="12.75">
      <c r="A849" s="24"/>
    </row>
    <row r="850" ht="12.75">
      <c r="A850" s="24"/>
    </row>
    <row r="851" ht="12.75">
      <c r="A851" s="24"/>
    </row>
    <row r="852" ht="12.75">
      <c r="A852" s="24"/>
    </row>
    <row r="853" ht="12.75">
      <c r="A853" s="24"/>
    </row>
    <row r="854" ht="12.75">
      <c r="A854" s="24"/>
    </row>
    <row r="855" ht="12.75">
      <c r="A855" s="24"/>
    </row>
    <row r="856" ht="12.75">
      <c r="A856" s="24"/>
    </row>
    <row r="857" ht="12.75">
      <c r="A857" s="24"/>
    </row>
    <row r="858" ht="12.75">
      <c r="A858" s="24"/>
    </row>
    <row r="859" ht="12.75">
      <c r="A859" s="24"/>
    </row>
    <row r="860" ht="12.75">
      <c r="A860" s="24"/>
    </row>
    <row r="861" ht="12.75">
      <c r="A861" s="24"/>
    </row>
    <row r="862" ht="12.75">
      <c r="A862" s="24"/>
    </row>
    <row r="863" ht="12.75">
      <c r="A863" s="24"/>
    </row>
    <row r="864" ht="12.75">
      <c r="A864" s="24"/>
    </row>
    <row r="865" ht="12.75">
      <c r="A865" s="24"/>
    </row>
    <row r="866" ht="12.75">
      <c r="A866" s="24"/>
    </row>
    <row r="867" ht="12.75">
      <c r="A867" s="24"/>
    </row>
  </sheetData>
  <sheetProtection/>
  <mergeCells count="2">
    <mergeCell ref="A256:B256"/>
    <mergeCell ref="G256:H25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2" max="2" width="48.140625" style="0" customWidth="1"/>
    <col min="3" max="3" width="14.7109375" style="0" customWidth="1"/>
    <col min="4" max="4" width="14.00390625" style="0" customWidth="1"/>
  </cols>
  <sheetData>
    <row r="1" spans="1:4" ht="99" customHeight="1">
      <c r="A1" s="139" t="s">
        <v>398</v>
      </c>
      <c r="B1" s="139"/>
      <c r="C1" s="139"/>
      <c r="D1" s="139"/>
    </row>
    <row r="2" spans="1:4" ht="39" customHeight="1">
      <c r="A2" s="4" t="s">
        <v>401</v>
      </c>
      <c r="B2" s="4" t="s">
        <v>400</v>
      </c>
      <c r="C2" s="131" t="s">
        <v>410</v>
      </c>
      <c r="D2" s="126" t="s">
        <v>411</v>
      </c>
    </row>
    <row r="3" spans="1:4" ht="43.5" customHeight="1">
      <c r="A3" s="127">
        <v>1</v>
      </c>
      <c r="B3" s="128" t="s">
        <v>403</v>
      </c>
      <c r="C3" s="129">
        <v>98</v>
      </c>
      <c r="D3" s="132">
        <f>(7287993+2164+1533083)/1000</f>
        <v>8823.24</v>
      </c>
    </row>
    <row r="4" spans="1:4" ht="15">
      <c r="A4" s="127">
        <v>2</v>
      </c>
      <c r="B4" s="129" t="s">
        <v>404</v>
      </c>
      <c r="C4" s="129"/>
      <c r="D4" s="129"/>
    </row>
    <row r="5" spans="1:4" ht="15">
      <c r="A5" s="130"/>
      <c r="B5" s="129" t="s">
        <v>405</v>
      </c>
      <c r="C5" s="129"/>
      <c r="D5" s="129"/>
    </row>
    <row r="6" spans="1:4" ht="15">
      <c r="A6" s="130"/>
      <c r="B6" s="129" t="s">
        <v>406</v>
      </c>
      <c r="C6" s="129">
        <v>1788</v>
      </c>
      <c r="D6" s="133">
        <f>(63069745+18538862)/1000</f>
        <v>81608.607</v>
      </c>
    </row>
    <row r="7" spans="1:4" ht="15">
      <c r="A7" s="130"/>
      <c r="B7" s="129" t="s">
        <v>407</v>
      </c>
      <c r="C7" s="129">
        <v>48</v>
      </c>
      <c r="D7" s="129">
        <f>1479+593.4</f>
        <v>2072.4</v>
      </c>
    </row>
    <row r="8" spans="1:4" ht="15" hidden="1">
      <c r="A8" s="130"/>
      <c r="B8" s="129" t="s">
        <v>408</v>
      </c>
      <c r="C8" s="129"/>
      <c r="D8" s="129"/>
    </row>
    <row r="9" spans="1:4" ht="15" hidden="1">
      <c r="A9" s="130"/>
      <c r="B9" s="129" t="s">
        <v>409</v>
      </c>
      <c r="C9" s="129"/>
      <c r="D9" s="129"/>
    </row>
    <row r="10" spans="1:4" ht="12.75">
      <c r="A10" s="24"/>
      <c r="B10" s="1"/>
      <c r="C10" s="1"/>
      <c r="D10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2015-07-15T11:28:51Z</cp:lastPrinted>
  <dcterms:created xsi:type="dcterms:W3CDTF">2002-03-11T10:22:12Z</dcterms:created>
  <dcterms:modified xsi:type="dcterms:W3CDTF">2015-07-15T11:32:36Z</dcterms:modified>
  <cp:category/>
  <cp:version/>
  <cp:contentType/>
  <cp:contentStatus/>
</cp:coreProperties>
</file>