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1670" windowWidth="15180" windowHeight="8070"/>
  </bookViews>
  <sheets>
    <sheet name="Дума" sheetId="8" r:id="rId1"/>
  </sheets>
  <definedNames>
    <definedName name="_xlnm.Print_Titles" localSheetId="0">Дума!$4:$6</definedName>
    <definedName name="_xlnm.Print_Area" localSheetId="0">Дума!$A$1:$O$75</definedName>
  </definedNames>
  <calcPr calcId="125725"/>
</workbook>
</file>

<file path=xl/calcChain.xml><?xml version="1.0" encoding="utf-8"?>
<calcChain xmlns="http://schemas.openxmlformats.org/spreadsheetml/2006/main">
  <c r="L58" i="8"/>
  <c r="L63"/>
  <c r="H58"/>
  <c r="H63"/>
  <c r="C58"/>
  <c r="C63"/>
  <c r="J73"/>
  <c r="J71"/>
  <c r="J70"/>
  <c r="J69"/>
  <c r="J67"/>
  <c r="K70"/>
  <c r="K69"/>
  <c r="K67"/>
  <c r="K65"/>
  <c r="K62"/>
  <c r="K60"/>
  <c r="K59"/>
  <c r="K57"/>
  <c r="K56"/>
  <c r="K53"/>
  <c r="K52"/>
  <c r="K51"/>
  <c r="K50"/>
  <c r="K49"/>
  <c r="K48"/>
  <c r="K47"/>
  <c r="K46"/>
  <c r="K45"/>
  <c r="K44"/>
  <c r="K43"/>
  <c r="K42"/>
  <c r="K41"/>
  <c r="I63"/>
  <c r="K63" s="1"/>
  <c r="M68"/>
  <c r="I68"/>
  <c r="K68" s="1"/>
  <c r="M63"/>
  <c r="M60"/>
  <c r="I58"/>
  <c r="K58" s="1"/>
  <c r="D63"/>
  <c r="D58"/>
  <c r="D71"/>
  <c r="D68" s="1"/>
  <c r="D72" s="1"/>
  <c r="M58"/>
  <c r="I60"/>
  <c r="D60"/>
  <c r="D66"/>
  <c r="D54"/>
  <c r="K71" l="1"/>
  <c r="D64"/>
  <c r="O9"/>
  <c r="M32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4"/>
  <c r="K35"/>
  <c r="K36"/>
  <c r="K37"/>
  <c r="K38"/>
  <c r="K9"/>
  <c r="I32"/>
  <c r="D39"/>
  <c r="D32"/>
  <c r="D7"/>
  <c r="O45"/>
  <c r="O73"/>
  <c r="O71"/>
  <c r="O70"/>
  <c r="O69"/>
  <c r="O68"/>
  <c r="O67"/>
  <c r="O63"/>
  <c r="O62"/>
  <c r="O60"/>
  <c r="O59"/>
  <c r="O58"/>
  <c r="O57"/>
  <c r="O56"/>
  <c r="O53"/>
  <c r="O52"/>
  <c r="O51"/>
  <c r="O50"/>
  <c r="O49"/>
  <c r="O48"/>
  <c r="O47"/>
  <c r="O46"/>
  <c r="O44"/>
  <c r="O43"/>
  <c r="O42"/>
  <c r="O41"/>
  <c r="O38"/>
  <c r="O37"/>
  <c r="O36"/>
  <c r="O35"/>
  <c r="O34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N73"/>
  <c r="N71"/>
  <c r="N70"/>
  <c r="N69"/>
  <c r="N67"/>
  <c r="N65"/>
  <c r="N63"/>
  <c r="N62"/>
  <c r="N61"/>
  <c r="N59"/>
  <c r="N58"/>
  <c r="N57"/>
  <c r="N56"/>
  <c r="N53"/>
  <c r="N52"/>
  <c r="N51"/>
  <c r="N50"/>
  <c r="N49"/>
  <c r="N48"/>
  <c r="N47"/>
  <c r="N46"/>
  <c r="N45"/>
  <c r="N44"/>
  <c r="N43"/>
  <c r="N42"/>
  <c r="N41"/>
  <c r="N38"/>
  <c r="N37"/>
  <c r="N36"/>
  <c r="N35"/>
  <c r="N34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M72"/>
  <c r="M64"/>
  <c r="M54"/>
  <c r="M7"/>
  <c r="J65"/>
  <c r="J63"/>
  <c r="J62"/>
  <c r="J61"/>
  <c r="J60"/>
  <c r="J59"/>
  <c r="J58"/>
  <c r="J57"/>
  <c r="J56"/>
  <c r="J53"/>
  <c r="J52"/>
  <c r="J51"/>
  <c r="J50"/>
  <c r="J49"/>
  <c r="J48"/>
  <c r="J47"/>
  <c r="J46"/>
  <c r="J45"/>
  <c r="J44"/>
  <c r="J43"/>
  <c r="J42"/>
  <c r="J41"/>
  <c r="J38"/>
  <c r="J37"/>
  <c r="J36"/>
  <c r="J35"/>
  <c r="J34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I64"/>
  <c r="I54"/>
  <c r="K54" s="1"/>
  <c r="I7"/>
  <c r="K7" s="1"/>
  <c r="E71"/>
  <c r="E70"/>
  <c r="E69"/>
  <c r="E67"/>
  <c r="E65"/>
  <c r="E63"/>
  <c r="E62"/>
  <c r="E61"/>
  <c r="E60"/>
  <c r="E59"/>
  <c r="E58"/>
  <c r="E57"/>
  <c r="E56"/>
  <c r="E52"/>
  <c r="E51"/>
  <c r="E50"/>
  <c r="E49"/>
  <c r="E48"/>
  <c r="E47"/>
  <c r="E46"/>
  <c r="E45"/>
  <c r="E44"/>
  <c r="E43"/>
  <c r="E42"/>
  <c r="E41"/>
  <c r="E38"/>
  <c r="E37"/>
  <c r="E36"/>
  <c r="E35"/>
  <c r="E34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L60"/>
  <c r="N60" s="1"/>
  <c r="H60"/>
  <c r="C60"/>
  <c r="B49"/>
  <c r="K64" l="1"/>
  <c r="D55"/>
  <c r="D74" s="1"/>
  <c r="D75" s="1"/>
  <c r="O64"/>
  <c r="O32"/>
  <c r="M39"/>
  <c r="K32"/>
  <c r="O54"/>
  <c r="O7"/>
  <c r="B63"/>
  <c r="B60"/>
  <c r="L68" l="1"/>
  <c r="N68" s="1"/>
  <c r="H68"/>
  <c r="J68" s="1"/>
  <c r="B48"/>
  <c r="B56" l="1"/>
  <c r="B67" l="1"/>
  <c r="B10"/>
  <c r="B7" s="1"/>
  <c r="B35"/>
  <c r="B36"/>
  <c r="L54"/>
  <c r="N54" s="1"/>
  <c r="H54"/>
  <c r="J54" s="1"/>
  <c r="C64"/>
  <c r="E73"/>
  <c r="F73" s="1"/>
  <c r="L72"/>
  <c r="N72" s="1"/>
  <c r="H72"/>
  <c r="F71"/>
  <c r="F70"/>
  <c r="F69"/>
  <c r="C68"/>
  <c r="E68" s="1"/>
  <c r="B68"/>
  <c r="L66"/>
  <c r="H66"/>
  <c r="C66"/>
  <c r="E66" s="1"/>
  <c r="B66"/>
  <c r="M66"/>
  <c r="N66" s="1"/>
  <c r="I66"/>
  <c r="L64"/>
  <c r="N64" s="1"/>
  <c r="H64"/>
  <c r="J64" s="1"/>
  <c r="F63"/>
  <c r="B62"/>
  <c r="F62" s="1"/>
  <c r="B61"/>
  <c r="B64" s="1"/>
  <c r="F60"/>
  <c r="F59"/>
  <c r="F56"/>
  <c r="F57"/>
  <c r="C53"/>
  <c r="E53" s="1"/>
  <c r="C7"/>
  <c r="E7" s="1"/>
  <c r="B32"/>
  <c r="F38"/>
  <c r="F31"/>
  <c r="F25"/>
  <c r="F24"/>
  <c r="F19"/>
  <c r="F18"/>
  <c r="F15"/>
  <c r="F13"/>
  <c r="B52"/>
  <c r="L32"/>
  <c r="N32" s="1"/>
  <c r="L7"/>
  <c r="H32"/>
  <c r="J32" s="1"/>
  <c r="H7"/>
  <c r="J7" s="1"/>
  <c r="C32"/>
  <c r="E32" s="1"/>
  <c r="L39" l="1"/>
  <c r="N39" s="1"/>
  <c r="N7"/>
  <c r="E64"/>
  <c r="J66"/>
  <c r="K66"/>
  <c r="H55"/>
  <c r="H74" s="1"/>
  <c r="L55"/>
  <c r="M55"/>
  <c r="F58"/>
  <c r="C54"/>
  <c r="E54" s="1"/>
  <c r="F64"/>
  <c r="B72"/>
  <c r="B55" s="1"/>
  <c r="C72"/>
  <c r="E72" s="1"/>
  <c r="F67"/>
  <c r="F68"/>
  <c r="I72"/>
  <c r="F61"/>
  <c r="F53"/>
  <c r="C39"/>
  <c r="E39" s="1"/>
  <c r="H39"/>
  <c r="F44"/>
  <c r="F43"/>
  <c r="H75" l="1"/>
  <c r="K72"/>
  <c r="J72"/>
  <c r="C55"/>
  <c r="E55" s="1"/>
  <c r="O72"/>
  <c r="I55"/>
  <c r="N55"/>
  <c r="L74"/>
  <c r="L75" s="1"/>
  <c r="F72"/>
  <c r="F48"/>
  <c r="F49"/>
  <c r="O55" l="1"/>
  <c r="K55"/>
  <c r="J55"/>
  <c r="M75"/>
  <c r="C74"/>
  <c r="F50"/>
  <c r="C75" l="1"/>
  <c r="E75" s="1"/>
  <c r="E74"/>
  <c r="B42"/>
  <c r="B54" s="1"/>
  <c r="B74" s="1"/>
  <c r="B39" l="1"/>
  <c r="B75" s="1"/>
  <c r="F22"/>
  <c r="F52"/>
  <c r="F41"/>
  <c r="F11" l="1"/>
  <c r="F10"/>
  <c r="F51" l="1"/>
  <c r="F14" l="1"/>
  <c r="F27"/>
  <c r="F28"/>
  <c r="F47"/>
  <c r="F46"/>
  <c r="F42"/>
  <c r="F36"/>
  <c r="F35"/>
  <c r="F34"/>
  <c r="F30"/>
  <c r="F29"/>
  <c r="F26"/>
  <c r="F23"/>
  <c r="F21"/>
  <c r="F20"/>
  <c r="F17"/>
  <c r="F16"/>
  <c r="F12"/>
  <c r="F9"/>
  <c r="F32" l="1"/>
  <c r="F54"/>
  <c r="F7"/>
  <c r="I39" l="1"/>
  <c r="F39"/>
  <c r="M74"/>
  <c r="N74" s="1"/>
  <c r="F55"/>
  <c r="I74"/>
  <c r="J74" l="1"/>
  <c r="K74"/>
  <c r="O39"/>
  <c r="K39"/>
  <c r="O74"/>
  <c r="I75"/>
  <c r="J39"/>
  <c r="F75"/>
  <c r="F74"/>
  <c r="J75" l="1"/>
  <c r="K75"/>
</calcChain>
</file>

<file path=xl/sharedStrings.xml><?xml version="1.0" encoding="utf-8"?>
<sst xmlns="http://schemas.openxmlformats.org/spreadsheetml/2006/main" count="110" uniqueCount="103">
  <si>
    <t>Налоговые и неналоговые доходы</t>
  </si>
  <si>
    <t>в том числе:</t>
  </si>
  <si>
    <t>Доходы от уплаты акцизов</t>
  </si>
  <si>
    <t>Единый налог на вмененный доход</t>
  </si>
  <si>
    <t>Налог, взимаемый с применением патентной системы налогообложения</t>
  </si>
  <si>
    <t>Транспортный налог с организаций</t>
  </si>
  <si>
    <t xml:space="preserve">Транспортный налог с физических лиц </t>
  </si>
  <si>
    <t>Госпошлина</t>
  </si>
  <si>
    <t>Доходы от сдачи  в аренду земельных участков</t>
  </si>
  <si>
    <t>Доходы от сдачи в аренду муниципального имущества</t>
  </si>
  <si>
    <t xml:space="preserve">Доходы от оказания платных услуг и компенсации затрат </t>
  </si>
  <si>
    <t>Доходы от продажи материальных активов</t>
  </si>
  <si>
    <t>Доходы от продажи земельных участков</t>
  </si>
  <si>
    <t>Безвозмездные поступления</t>
  </si>
  <si>
    <t>Всего доходов</t>
  </si>
  <si>
    <t>Дотация</t>
  </si>
  <si>
    <t>Наименование доходов, расходов</t>
  </si>
  <si>
    <t>Причины отклонений</t>
  </si>
  <si>
    <t>Субсидии</t>
  </si>
  <si>
    <t>Субвенции</t>
  </si>
  <si>
    <t>Иные межбюджетные трансферты</t>
  </si>
  <si>
    <t>РАСХОДЫ</t>
  </si>
  <si>
    <t>Итого программный бюджет</t>
  </si>
  <si>
    <t>Непрограммные мероприятия</t>
  </si>
  <si>
    <t>Функционирование высшего дожностного лица субъекта 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</si>
  <si>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</si>
  <si>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</si>
  <si>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Другие общегосударственные вопросы</t>
  </si>
  <si>
    <t>Всего по разделу 0100</t>
  </si>
  <si>
    <t>Пенсионное обеспечение</t>
  </si>
  <si>
    <t>Социальное обеспечение населения - всего</t>
  </si>
  <si>
    <t>в т.ч.средства на приобретение путевок на санаторно-курортное лечение и оздоровление работников бюджетной сферы (местный бюджет)</t>
  </si>
  <si>
    <t>обеспечение работников мун.учр-ний бюджетной сферы путевками на санаторно-курортное лечение и оздоровление (край)</t>
  </si>
  <si>
    <t>Всего по разделу 1000</t>
  </si>
  <si>
    <t>Условно утвержденные расходы</t>
  </si>
  <si>
    <t>ВСЕГО</t>
  </si>
  <si>
    <t>Дефицит/профицит (-.+)</t>
  </si>
  <si>
    <t xml:space="preserve"> Штрафы, санкции</t>
  </si>
  <si>
    <t>Доходы от сдачи  в аренду земельных участков, находящихся в собственности муниц района</t>
  </si>
  <si>
    <t>Налог на доходы физических лиц (НДФЛ)</t>
  </si>
  <si>
    <t xml:space="preserve">НДФЛ дополнительный норматив отчислений </t>
  </si>
  <si>
    <t>МП"Развитие сельского хозяйства и устойчивое развитие сельских территорий в Нытвенском муниципальном районе"</t>
  </si>
  <si>
    <t>Судебная система</t>
  </si>
  <si>
    <t>обеспечение жильем ветеранов и инвалидов</t>
  </si>
  <si>
    <t>2020 год</t>
  </si>
  <si>
    <t>МП "Развитие дорожной инфраструктуры Нытвенского городского округа"</t>
  </si>
  <si>
    <t>МП "Экономическое развитие Нытвенского городского округа"</t>
  </si>
  <si>
    <t>МП "Обеспечение безопасности жизнедеятельности населения Нытвенского городского округа</t>
  </si>
  <si>
    <t>МП " Совершенствование муниципального управления Нытвенского городского округа"</t>
  </si>
  <si>
    <t>МП "Развитие жилищно-коммунального хозяйства и транспорта Нытвенского городского округа»</t>
  </si>
  <si>
    <t>МП "Развитие физической культуры, спорта и формирование здорового образа жизни в Нытвенском городском округе"</t>
  </si>
  <si>
    <t>Единый сельскохозяйственный налог</t>
  </si>
  <si>
    <t>Земельный налог с организаций</t>
  </si>
  <si>
    <t>Земельный налог с физическтх лиц</t>
  </si>
  <si>
    <t>Налог на имущество физических лиц</t>
  </si>
  <si>
    <t xml:space="preserve">Платежи от государственных и муниципальных унитарных предприятий </t>
  </si>
  <si>
    <t>Прочие доходы от использования имущества</t>
  </si>
  <si>
    <t>МП "Создание условий для оказания медицинской помощи населению и профилактика социально-значимых заболеваний на территории Нытвенского городского округа"</t>
  </si>
  <si>
    <t>МП "Развитие системы образования Нытвенского городского округа"</t>
  </si>
  <si>
    <t xml:space="preserve">МП "Управление земельными ресурсами, муниципальным имуществом и градостроительная деятельность Нытвенского городского округа" </t>
  </si>
  <si>
    <t>Прочие неналоговые доходы</t>
  </si>
  <si>
    <t>МП "Комплексное развитие территорий Нытвенского городского округа"</t>
  </si>
  <si>
    <t>МП " Благоустройство территории Нытвенского городского округа"</t>
  </si>
  <si>
    <t>Обеспечение деятельности финансовых, налоговых и таможенных органов и органов (финансового бюджетного ) надзора</t>
  </si>
  <si>
    <t>Обеспечение проведения выборов и референдумов выборов</t>
  </si>
  <si>
    <t>Резервные фонды местных администраций</t>
  </si>
  <si>
    <t>Другие вопросы в области жилищно-коммунального хозяйства</t>
  </si>
  <si>
    <t>Всего по разделу 0500</t>
  </si>
  <si>
    <t>Прочие безвозмездные поступления</t>
  </si>
  <si>
    <r>
      <t>2019 год утверждено</t>
    </r>
    <r>
      <rPr>
        <sz val="10"/>
        <color rgb="FF000000"/>
        <rFont val="Times New Roman"/>
        <family val="1"/>
        <charset val="204"/>
      </rPr>
      <t xml:space="preserve"> консолидированный бюджет</t>
    </r>
  </si>
  <si>
    <t>Плата за негативное воздействие на окружающую среду</t>
  </si>
  <si>
    <t>1 чтение</t>
  </si>
  <si>
    <t>2 чтение</t>
  </si>
  <si>
    <t>отклонение 2 чтение от 1 чтения</t>
  </si>
  <si>
    <t>% 2 чтение к утв. бюджету 2019 г.</t>
  </si>
  <si>
    <t>% 2 чтение к 2020 году</t>
  </si>
  <si>
    <t>% 2 чтение к 2021 году</t>
  </si>
  <si>
    <t>ПРОЕКТ БЮДЖЕТА НЫТВЕНСКОГО ГОРОДСКОГО ОКРУГА на 2020-2022 годы в сравнениии с 2019 годом ко 2 чтению</t>
  </si>
  <si>
    <t>изменение проекта 1 чтения и 2 чтения</t>
  </si>
  <si>
    <t>Отклонение связано с выделением средств в размере 9653,3 тыс.рублей, в т.ч.: 2606,4 тыс.рублей за счет краевого бюджета и 7046,9 тыс.рублей за счет федерального бюдежта на реализацию мероприятий  направленных на комплескное развитие сельских территорий. Данные расходы будут направлены на мероприятия по благоустройству сельских территорий Нытвенского городско округа.</t>
  </si>
  <si>
    <r>
      <rPr>
        <sz val="10"/>
        <color theme="1"/>
        <rFont val="Times New Roman"/>
        <family val="1"/>
        <charset val="204"/>
      </rPr>
      <t xml:space="preserve">
Уменьшение по  подпрограмме "Обеспечение реализации муниципальной программы"  на   (-) 1232,5 тыс. рублей  по ФОТ, в связи с передачей функций по дорожной деятельности в МКУ "Благоустройство" (3 ставки).</t>
    </r>
    <r>
      <rPr>
        <b/>
        <sz val="10"/>
        <color theme="1"/>
        <rFont val="Times New Roman"/>
        <family val="1"/>
        <charset val="204"/>
      </rPr>
      <t xml:space="preserve">
</t>
    </r>
  </si>
  <si>
    <t xml:space="preserve">Снижение в связи с досрочным погашением обязательств в декабре 2019 году по договору купли-продажи муниципального имущества б/н от 21.11.2016 года. Нежилое помещение по адресу пр. Ленина, 40а отчуждено ИП Рябовой Е.О. (по 159-ФЗ). </t>
  </si>
  <si>
    <t>Увеличение субсидии на комплексное развитие сельских территорий (Благоустройство) в сумме 9653,3 тыс. рублей; формирование современной городской среды в сумме 4151,6 т.р.(федеральные средства) и 14955,7 т.р.(краевые средства).</t>
  </si>
  <si>
    <t>Уменьшение субвенции по обеспечению жильем инвалидов на 778,2 тыс. рублей (181-ФЗ); субвенция по ЗАГСу 53 тыс. руб</t>
  </si>
  <si>
    <t>Увеличение ИМТ на переселение граждан из жилых помещений</t>
  </si>
  <si>
    <t>МП "Развитие культуры, искусства и молодежной политики  Нытвенского городского округа"</t>
  </si>
  <si>
    <t>Уменьшение по Единой субвенции в части предоставления выплаты компенсации части родительской платы за присмотр и уход за ребенком в образовательных организациях дошкольного образования в сумме 2020 год(-)62,3т.р.,2021 год(-) 24,2т.р.,(-)9,2т.р.</t>
  </si>
  <si>
    <t>Средства запланированы для участия в проектах инициативного бюджетирования</t>
  </si>
  <si>
    <t>Условно утвержденнные расходы составили в 2021 г. = 4,0 %, в 2022 г. = 6,5 % к объему расходов бюджета, без учета безвозмездных поступлений</t>
  </si>
  <si>
    <t xml:space="preserve"> По подпрограмме "Приведение в нормативное состояние объектов социальной сферы в Нытвенском городском округе"  увеличение расходов (+1603,2 тыс.рублей) на реализацию 1 этапа проекта «Парк Победы»</t>
  </si>
  <si>
    <t>По подпрограмме "Развитие спорта" увеличение расходов на 7,5 тыс. рублей для участия в софинансировании проектов инициативного бюджетирования (Реконструкция хоккейного корта (п.Уральский), Лучший друг-спортивная площадка (Школа Чайковская), Здоровая Россия начинается со двора (с. Григорьевское), "Нытвенский лед" (Реконструкция хоккейной коробки г.Нытва)</t>
  </si>
  <si>
    <t>В первом чтении запланированы расходы на приобретение жилья 2 инвалидам и 1 ветерану, во втором чтени расходы уточнены: субсидию в 2020 году получат 2 ветерана боевых действий, по категории "инвалиды" в 2020 году выплаты не будет.</t>
  </si>
  <si>
    <t>Увеличение ФОТ на основании Положения о денежном содержании выборного должностного лица Нытвенского городского округа, осуществляющего свои полномочия на постоянной основе, утвержденного решением Думы НГО от 22.11.2019 № 63</t>
  </si>
  <si>
    <t>Средства федерального бюджета. В 1 чтении расчет производился по расходам за 2019 год, во 2 чтении расчет с применением индекса-дефлятора</t>
  </si>
  <si>
    <t>Запланированы средства на выходное пособие уволенным сотрудникам администраций поселений</t>
  </si>
  <si>
    <t>1. по подпрограмме "Профилактика правонарушений " расходы увеличены (+125,3 тыс.рублей) на выплату материального стимулирования народным дружинникам за участие в охране общественного порядка (краевые средства);                                                                                                                                                                                  2. по подпрограмме "Обеспечение реализации муниципальной программы" увеличение расходов (+6001,9 тыс.рублей) , в связи с тем что автопарк передан в МКУ "Служба гражданской защиты"</t>
  </si>
  <si>
    <t>Согласно заключения КСП рекомендовано НДФЛ увеличить на 2101 тыс.руб. В связи с уменьшением ожидаемого поступления налога в 2019 году и согласно Методики (внесены уточнения при расчете, приказ ФУ от 13.11.19 №71), прогноз НДФЛ на 2020 год остается на уровне 1 чтения. Прогноз НДФЛ рассчитан по формуле = (ожидаемая оценка налога без учета разовых выплат) * 107,3% (усредненный рост за 3 года поступлений без учета разовых выплат) + дополнительные выплаты 8400 т.р. Таким образом,  НДФЛ на 2020 год спрогнозирован с ростом (в сопостовимых условиях) на 105,9% к 2019 году.  Прогноз НДФЛ на 2021, 2022 годы проиндексирован на рост 106%.</t>
  </si>
  <si>
    <t>Увеличение средств на приобретение коммунальной техники</t>
  </si>
  <si>
    <t>С учетом взыскания задолженности в 2020 году по исполнительным документам, ожидается поступление задолженности больше на сумму 3248,8 тыс. рублей. Доходы от аренды рассчитаны согласно Методики, утвержденной распоряжением  от 04.10.2019 №252 (сумма задолженности в части безнадежной к взысканию пересмотрена).</t>
  </si>
  <si>
    <t>Увеличение по программе на (+) 14194,2 тыс.рублей в том числе:                                                                                                                                                 1) по подпрограмме «Восстановление и поддержка технического состояния объектов благоустройства Нытвенского городского округа" увеличение на (+) 18963,6 тыс.рублей в том числе: за счет увеличения федеральных средств (+) 14207,9 тыс.рублей и краевых средств  размере (+) 4899,4 тыс.рублей, а так же  уменьшения средств городского округа на (-) 143,9 тыс.рублей на реализацию программы "Формирование комфортной городской среды", (+) 0,2 тыс.рублей по мероприятию "Софинансирование проектов инициативного бюджетирования»;                                                                                                                                                                                                                                                                        2) по подпрограмме "Обеспечение реализации муниципальной программы" ( - ) 4769,4 тыс.рублей, в том числе: по ФОТ расходы увеличены на (+) 1232,5 тыс.рублей в связи с передачей функций по дорожной деятельности из МКУ УКС (3 ставки), уменьшены расходы на содержание автопарка (-) 6002,9 тыс.рублей, средства переданы в МКУ СГЗ.</t>
  </si>
  <si>
    <r>
      <t>Уменьшение по программе (-) 4706,5 тыс.рублей, в том числе:                                                                                                                                                 1) по подпрограмме  "Обеспечение качественным жильем" (-) 6203,5 тыс.рублей  по переселению граждан из аварийного жилищного фонда часчтично ассигнования 2020 года перенесены на 2019 год (средства федерального бюджета); 2) по подпрограмме  "Развитие коммунально-инженерной инфраструктуры" увеличение на (+) 97 тыс.рублей по мероприятиям Программы развития НГО; 3)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по подпрограмме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"Развитие транспортной инфраструктуры" (+)1400,0 тыс.рублей, добавилось новое мероприятие "Разработка программы комплексного развития транспортной инфраструктуры городского округа"</t>
    </r>
  </si>
  <si>
    <t xml:space="preserve">Увеличение по мероприятию «Переселение граждан из жилых помещений, предоставленных по договорам найма специализированных жилых помещений».Средства края предусмотренны на переселение  граждан из аварийных специализированных жилых помещений, расположенных в аварийном МКД по адресу: г.Нытва, пр. Ленина, 48 в количестве 18 жилых помещений. 
</t>
  </si>
  <si>
    <t>Уменьшение федеральных средств по МЗ по субвенции на государственную регистрация актов гражданского состояния (ЗАГС)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</si>
</sst>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4" fillId="0" borderId="0" xfId="0" applyFont="1"/>
    <xf numFmtId="4" fontId="1" fillId="3" borderId="1" xfId="0" applyNumberFormat="1" applyFont="1" applyFill="1" applyBorder="1" applyAlignment="1">
      <alignment wrapText="1"/>
    </xf>
    <xf numFmtId="0" fontId="5" fillId="0" borderId="0" xfId="0" applyFont="1" applyBorder="1"/>
    <xf numFmtId="4" fontId="4" fillId="0" borderId="0" xfId="0" applyNumberFormat="1" applyFont="1" applyBorder="1"/>
    <xf numFmtId="4" fontId="2" fillId="2" borderId="3" xfId="0" applyNumberFormat="1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2" fillId="2" borderId="0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5" fillId="0" borderId="0" xfId="0" applyFont="1" applyFill="1" applyBorder="1"/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/>
    <xf numFmtId="4" fontId="5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0" fontId="4" fillId="0" borderId="0" xfId="0" applyFont="1" applyFill="1"/>
    <xf numFmtId="4" fontId="4" fillId="0" borderId="0" xfId="0" applyNumberFormat="1" applyFont="1" applyFill="1"/>
    <xf numFmtId="4" fontId="4" fillId="0" borderId="0" xfId="0" applyNumberFormat="1" applyFont="1"/>
    <xf numFmtId="165" fontId="1" fillId="3" borderId="1" xfId="0" applyNumberFormat="1" applyFont="1" applyFill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/>
    <xf numFmtId="4" fontId="2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/>
    <xf numFmtId="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165" fontId="4" fillId="3" borderId="1" xfId="0" applyNumberFormat="1" applyFont="1" applyFill="1" applyBorder="1" applyAlignment="1">
      <alignment wrapText="1"/>
    </xf>
    <xf numFmtId="4" fontId="5" fillId="3" borderId="1" xfId="0" applyNumberFormat="1" applyFont="1" applyFill="1" applyBorder="1"/>
    <xf numFmtId="0" fontId="5" fillId="3" borderId="1" xfId="0" applyFont="1" applyFill="1" applyBorder="1"/>
    <xf numFmtId="165" fontId="5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 shrinkToFit="1"/>
    </xf>
    <xf numFmtId="0" fontId="5" fillId="0" borderId="1" xfId="0" applyFont="1" applyFill="1" applyBorder="1"/>
    <xf numFmtId="4" fontId="5" fillId="0" borderId="1" xfId="0" applyNumberFormat="1" applyFont="1" applyFill="1" applyBorder="1"/>
    <xf numFmtId="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4" fillId="0" borderId="1" xfId="0" applyFont="1" applyFill="1" applyBorder="1"/>
    <xf numFmtId="0" fontId="7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5" fillId="0" borderId="1" xfId="0" applyFont="1" applyBorder="1"/>
    <xf numFmtId="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vertical="top" wrapText="1"/>
    </xf>
    <xf numFmtId="165" fontId="2" fillId="3" borderId="1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vertical="top" wrapText="1"/>
    </xf>
    <xf numFmtId="164" fontId="4" fillId="0" borderId="1" xfId="0" applyNumberFormat="1" applyFont="1" applyBorder="1"/>
    <xf numFmtId="164" fontId="5" fillId="0" borderId="1" xfId="0" applyNumberFormat="1" applyFont="1" applyBorder="1"/>
    <xf numFmtId="4" fontId="2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/>
    <xf numFmtId="4" fontId="4" fillId="4" borderId="1" xfId="0" applyNumberFormat="1" applyFont="1" applyFill="1" applyBorder="1" applyAlignment="1"/>
    <xf numFmtId="4" fontId="2" fillId="4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/>
    <xf numFmtId="4" fontId="5" fillId="3" borderId="1" xfId="0" applyNumberFormat="1" applyFont="1" applyFill="1" applyBorder="1" applyAlignment="1"/>
    <xf numFmtId="4" fontId="5" fillId="0" borderId="1" xfId="0" applyNumberFormat="1" applyFont="1" applyFill="1" applyBorder="1" applyAlignment="1"/>
    <xf numFmtId="0" fontId="4" fillId="0" borderId="0" xfId="0" applyFont="1" applyAlignment="1">
      <alignment wrapText="1"/>
    </xf>
    <xf numFmtId="4" fontId="5" fillId="3" borderId="1" xfId="0" applyNumberFormat="1" applyFont="1" applyFill="1" applyBorder="1" applyAlignment="1">
      <alignment wrapText="1"/>
    </xf>
    <xf numFmtId="0" fontId="4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horizontal="left" wrapText="1"/>
    </xf>
    <xf numFmtId="4" fontId="10" fillId="3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CCFF"/>
      <color rgb="FFFFCC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0"/>
  <sheetViews>
    <sheetView tabSelected="1" workbookViewId="0">
      <pane xSplit="1" ySplit="6" topLeftCell="C54" activePane="bottomRight" state="frozen"/>
      <selection pane="topRight" activeCell="B1" sqref="B1"/>
      <selection pane="bottomLeft" activeCell="A6" sqref="A6"/>
      <selection pane="bottomRight" activeCell="K5" sqref="K5"/>
    </sheetView>
  </sheetViews>
  <sheetFormatPr defaultColWidth="9.140625" defaultRowHeight="12.75"/>
  <cols>
    <col min="1" max="1" width="38.5703125" style="3" customWidth="1"/>
    <col min="2" max="2" width="11.140625" style="3" customWidth="1"/>
    <col min="3" max="3" width="11.42578125" style="3" customWidth="1"/>
    <col min="4" max="4" width="11.28515625" style="3" customWidth="1"/>
    <col min="5" max="5" width="11.85546875" style="3" customWidth="1"/>
    <col min="6" max="6" width="11" style="3" customWidth="1"/>
    <col min="7" max="7" width="46.7109375" style="3" customWidth="1"/>
    <col min="8" max="8" width="11.28515625" style="3" customWidth="1"/>
    <col min="9" max="9" width="11.140625" style="3" customWidth="1"/>
    <col min="10" max="11" width="10.7109375" style="3" customWidth="1"/>
    <col min="12" max="12" width="12.28515625" style="3" customWidth="1"/>
    <col min="13" max="13" width="11.42578125" style="3" customWidth="1"/>
    <col min="14" max="14" width="11.85546875" style="3" customWidth="1"/>
    <col min="15" max="16384" width="9.140625" style="3"/>
  </cols>
  <sheetData>
    <row r="1" spans="1:15" ht="18.75">
      <c r="A1" s="1" t="s">
        <v>77</v>
      </c>
    </row>
    <row r="2" spans="1:15" ht="18.75">
      <c r="A2" s="1" t="s">
        <v>78</v>
      </c>
    </row>
    <row r="4" spans="1:15" ht="15">
      <c r="A4" s="92" t="s">
        <v>16</v>
      </c>
      <c r="B4" s="94" t="s">
        <v>69</v>
      </c>
      <c r="C4" s="94" t="s">
        <v>44</v>
      </c>
      <c r="D4" s="94"/>
      <c r="E4" s="94"/>
      <c r="F4" s="94"/>
      <c r="G4" s="2"/>
      <c r="H4" s="99">
        <v>2021</v>
      </c>
      <c r="I4" s="100"/>
      <c r="J4" s="100"/>
      <c r="K4" s="101"/>
      <c r="L4" s="95">
        <v>2022</v>
      </c>
      <c r="M4" s="96"/>
      <c r="N4" s="97"/>
      <c r="O4" s="98"/>
    </row>
    <row r="5" spans="1:15" ht="51">
      <c r="A5" s="93"/>
      <c r="B5" s="94"/>
      <c r="C5" s="53" t="s">
        <v>71</v>
      </c>
      <c r="D5" s="53" t="s">
        <v>72</v>
      </c>
      <c r="E5" s="53" t="s">
        <v>73</v>
      </c>
      <c r="F5" s="53" t="s">
        <v>74</v>
      </c>
      <c r="G5" s="23" t="s">
        <v>17</v>
      </c>
      <c r="H5" s="53" t="s">
        <v>71</v>
      </c>
      <c r="I5" s="53" t="s">
        <v>72</v>
      </c>
      <c r="J5" s="53" t="s">
        <v>73</v>
      </c>
      <c r="K5" s="53" t="s">
        <v>75</v>
      </c>
      <c r="L5" s="53" t="s">
        <v>71</v>
      </c>
      <c r="M5" s="53" t="s">
        <v>72</v>
      </c>
      <c r="N5" s="53" t="s">
        <v>73</v>
      </c>
      <c r="O5" s="53" t="s">
        <v>76</v>
      </c>
    </row>
    <row r="6" spans="1:15" ht="20.25" customHeight="1">
      <c r="A6" s="2">
        <v>1</v>
      </c>
      <c r="B6" s="2">
        <v>2</v>
      </c>
      <c r="C6" s="2">
        <v>3</v>
      </c>
      <c r="D6" s="53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53">
        <v>11</v>
      </c>
      <c r="L6" s="2">
        <v>12</v>
      </c>
      <c r="M6" s="2">
        <v>13</v>
      </c>
      <c r="N6" s="53">
        <v>14</v>
      </c>
      <c r="O6" s="53">
        <v>15</v>
      </c>
    </row>
    <row r="7" spans="1:15" ht="15.75" customHeight="1">
      <c r="A7" s="35" t="s">
        <v>0</v>
      </c>
      <c r="B7" s="21">
        <f>SUM(B9:B31)-B10</f>
        <v>410522.09999999986</v>
      </c>
      <c r="C7" s="21">
        <f>SUM(C9:C31)-C10</f>
        <v>297568.7</v>
      </c>
      <c r="D7" s="21">
        <f>SUM(D9:D31)-D10</f>
        <v>300435</v>
      </c>
      <c r="E7" s="4">
        <f>D7-C7</f>
        <v>2866.2999999999884</v>
      </c>
      <c r="F7" s="21">
        <f>C7*100/B7</f>
        <v>72.485427702917846</v>
      </c>
      <c r="G7" s="4"/>
      <c r="H7" s="21">
        <f>SUM(H9:H31)</f>
        <v>306172.99999999994</v>
      </c>
      <c r="I7" s="21">
        <f>SUM(I9:I31)</f>
        <v>307562.59999999998</v>
      </c>
      <c r="J7" s="36">
        <f>I7-H7</f>
        <v>1389.6000000000349</v>
      </c>
      <c r="K7" s="36">
        <f>I7/D7*100</f>
        <v>102.37242664802702</v>
      </c>
      <c r="L7" s="21">
        <f>SUM(L9:L31)</f>
        <v>318659.89999999991</v>
      </c>
      <c r="M7" s="21">
        <f>SUM(M9:M31)</f>
        <v>319922.49999999994</v>
      </c>
      <c r="N7" s="36">
        <f>M7-L7</f>
        <v>1262.6000000000349</v>
      </c>
      <c r="O7" s="75">
        <f>M7/I7*100</f>
        <v>104.01866156678348</v>
      </c>
    </row>
    <row r="8" spans="1:15">
      <c r="A8" s="37" t="s">
        <v>1</v>
      </c>
      <c r="B8" s="4"/>
      <c r="C8" s="4"/>
      <c r="D8" s="4"/>
      <c r="E8" s="4"/>
      <c r="F8" s="29"/>
      <c r="G8" s="28"/>
      <c r="H8" s="28"/>
      <c r="I8" s="4"/>
      <c r="J8" s="4"/>
      <c r="K8" s="4"/>
      <c r="L8" s="4"/>
      <c r="M8" s="4"/>
      <c r="N8" s="36"/>
      <c r="O8" s="74"/>
    </row>
    <row r="9" spans="1:15" ht="178.15" customHeight="1">
      <c r="A9" s="38" t="s">
        <v>39</v>
      </c>
      <c r="B9" s="28">
        <v>284603</v>
      </c>
      <c r="C9" s="28">
        <v>170887</v>
      </c>
      <c r="D9" s="28">
        <v>170887</v>
      </c>
      <c r="E9" s="28">
        <f>D9-C9</f>
        <v>0</v>
      </c>
      <c r="F9" s="29">
        <f>C9/B9*100</f>
        <v>60.043991103396664</v>
      </c>
      <c r="G9" s="68" t="s">
        <v>96</v>
      </c>
      <c r="H9" s="28">
        <v>179431.4</v>
      </c>
      <c r="I9" s="28">
        <v>181130.4</v>
      </c>
      <c r="J9" s="39">
        <f>I9-H9</f>
        <v>1699</v>
      </c>
      <c r="K9" s="39">
        <f>I9/D9*100</f>
        <v>105.99425351255508</v>
      </c>
      <c r="L9" s="28">
        <v>190735.6</v>
      </c>
      <c r="M9" s="28">
        <v>191998.2</v>
      </c>
      <c r="N9" s="39">
        <f>M9-L9</f>
        <v>1262.6000000000058</v>
      </c>
      <c r="O9" s="74">
        <f>M9/I9*100</f>
        <v>105.99998674987745</v>
      </c>
    </row>
    <row r="10" spans="1:15" ht="23.45" customHeight="1">
      <c r="A10" s="38" t="s">
        <v>40</v>
      </c>
      <c r="B10" s="28">
        <f>B9*22/49</f>
        <v>127780.93877551021</v>
      </c>
      <c r="C10" s="28">
        <v>0</v>
      </c>
      <c r="D10" s="28">
        <v>0</v>
      </c>
      <c r="E10" s="28">
        <f t="shared" ref="E10:E31" si="0">D10-C10</f>
        <v>0</v>
      </c>
      <c r="F10" s="29">
        <f>C10/B10*100</f>
        <v>0</v>
      </c>
      <c r="G10" s="69"/>
      <c r="H10" s="28"/>
      <c r="I10" s="28"/>
      <c r="J10" s="39">
        <f t="shared" ref="J10:J74" si="1">I10-H10</f>
        <v>0</v>
      </c>
      <c r="K10" s="39"/>
      <c r="L10" s="28"/>
      <c r="M10" s="28"/>
      <c r="N10" s="39">
        <f t="shared" ref="N10:N73" si="2">M10-L10</f>
        <v>0</v>
      </c>
      <c r="O10" s="74"/>
    </row>
    <row r="11" spans="1:15" ht="24.6" customHeight="1">
      <c r="A11" s="38" t="s">
        <v>2</v>
      </c>
      <c r="B11" s="28">
        <v>18438.099999999999</v>
      </c>
      <c r="C11" s="28">
        <v>20172.599999999999</v>
      </c>
      <c r="D11" s="28">
        <v>20172.599999999999</v>
      </c>
      <c r="E11" s="28">
        <f t="shared" si="0"/>
        <v>0</v>
      </c>
      <c r="F11" s="29">
        <f>C11/B11*100</f>
        <v>109.40715149608691</v>
      </c>
      <c r="G11" s="68"/>
      <c r="H11" s="28">
        <v>21658.1</v>
      </c>
      <c r="I11" s="28">
        <v>21658.1</v>
      </c>
      <c r="J11" s="39">
        <f t="shared" si="1"/>
        <v>0</v>
      </c>
      <c r="K11" s="39">
        <f t="shared" ref="K11:K74" si="3">I11/D11*100</f>
        <v>107.36394911910214</v>
      </c>
      <c r="L11" s="28">
        <v>22776.3</v>
      </c>
      <c r="M11" s="28">
        <v>22776.3</v>
      </c>
      <c r="N11" s="39">
        <f t="shared" si="2"/>
        <v>0</v>
      </c>
      <c r="O11" s="74">
        <f t="shared" ref="O11:O72" si="4">M11/I11*100</f>
        <v>105.16296443362991</v>
      </c>
    </row>
    <row r="12" spans="1:15" ht="27.6" customHeight="1">
      <c r="A12" s="38" t="s">
        <v>3</v>
      </c>
      <c r="B12" s="28">
        <v>12134</v>
      </c>
      <c r="C12" s="28">
        <v>3200</v>
      </c>
      <c r="D12" s="28">
        <v>3200</v>
      </c>
      <c r="E12" s="28">
        <f t="shared" si="0"/>
        <v>0</v>
      </c>
      <c r="F12" s="29">
        <f t="shared" ref="F12:F39" si="5">C12/B12*100</f>
        <v>26.372177352892699</v>
      </c>
      <c r="G12" s="68"/>
      <c r="H12" s="28">
        <v>385</v>
      </c>
      <c r="I12" s="28">
        <v>385</v>
      </c>
      <c r="J12" s="39">
        <f t="shared" si="1"/>
        <v>0</v>
      </c>
      <c r="K12" s="39">
        <f t="shared" si="3"/>
        <v>12.03125</v>
      </c>
      <c r="L12" s="28">
        <v>235</v>
      </c>
      <c r="M12" s="28">
        <v>235</v>
      </c>
      <c r="N12" s="39">
        <f t="shared" si="2"/>
        <v>0</v>
      </c>
      <c r="O12" s="74">
        <f t="shared" si="4"/>
        <v>61.038961038961034</v>
      </c>
    </row>
    <row r="13" spans="1:15" ht="27.6" customHeight="1">
      <c r="A13" s="38" t="s">
        <v>51</v>
      </c>
      <c r="B13" s="28">
        <v>195</v>
      </c>
      <c r="C13" s="28">
        <v>220</v>
      </c>
      <c r="D13" s="28">
        <v>220</v>
      </c>
      <c r="E13" s="28">
        <f t="shared" si="0"/>
        <v>0</v>
      </c>
      <c r="F13" s="29">
        <f t="shared" si="5"/>
        <v>112.82051282051282</v>
      </c>
      <c r="G13" s="68"/>
      <c r="H13" s="28">
        <v>220</v>
      </c>
      <c r="I13" s="28">
        <v>220</v>
      </c>
      <c r="J13" s="39">
        <f t="shared" si="1"/>
        <v>0</v>
      </c>
      <c r="K13" s="39">
        <f t="shared" si="3"/>
        <v>100</v>
      </c>
      <c r="L13" s="28">
        <v>220</v>
      </c>
      <c r="M13" s="28">
        <v>220</v>
      </c>
      <c r="N13" s="39">
        <f t="shared" si="2"/>
        <v>0</v>
      </c>
      <c r="O13" s="74">
        <f t="shared" si="4"/>
        <v>100</v>
      </c>
    </row>
    <row r="14" spans="1:15" ht="36.6" customHeight="1">
      <c r="A14" s="38" t="s">
        <v>4</v>
      </c>
      <c r="B14" s="28">
        <v>250</v>
      </c>
      <c r="C14" s="28">
        <v>1177</v>
      </c>
      <c r="D14" s="28">
        <v>1177</v>
      </c>
      <c r="E14" s="28">
        <f t="shared" si="0"/>
        <v>0</v>
      </c>
      <c r="F14" s="29">
        <f t="shared" si="5"/>
        <v>470.8</v>
      </c>
      <c r="G14" s="68"/>
      <c r="H14" s="28">
        <v>1177</v>
      </c>
      <c r="I14" s="28">
        <v>1177</v>
      </c>
      <c r="J14" s="39">
        <f t="shared" si="1"/>
        <v>0</v>
      </c>
      <c r="K14" s="39">
        <f t="shared" si="3"/>
        <v>100</v>
      </c>
      <c r="L14" s="28">
        <v>1177</v>
      </c>
      <c r="M14" s="28">
        <v>1177</v>
      </c>
      <c r="N14" s="39">
        <f t="shared" si="2"/>
        <v>0</v>
      </c>
      <c r="O14" s="74">
        <f t="shared" si="4"/>
        <v>100</v>
      </c>
    </row>
    <row r="15" spans="1:15" ht="26.45" customHeight="1">
      <c r="A15" s="38" t="s">
        <v>54</v>
      </c>
      <c r="B15" s="28">
        <v>8964</v>
      </c>
      <c r="C15" s="28">
        <v>11970</v>
      </c>
      <c r="D15" s="28">
        <v>11970</v>
      </c>
      <c r="E15" s="28">
        <f t="shared" si="0"/>
        <v>0</v>
      </c>
      <c r="F15" s="29">
        <f t="shared" si="5"/>
        <v>133.53413654618473</v>
      </c>
      <c r="G15" s="68"/>
      <c r="H15" s="28">
        <v>14364</v>
      </c>
      <c r="I15" s="28">
        <v>14364</v>
      </c>
      <c r="J15" s="39">
        <f t="shared" si="1"/>
        <v>0</v>
      </c>
      <c r="K15" s="39">
        <f t="shared" si="3"/>
        <v>120</v>
      </c>
      <c r="L15" s="28">
        <v>14364</v>
      </c>
      <c r="M15" s="28">
        <v>14364</v>
      </c>
      <c r="N15" s="39">
        <f t="shared" si="2"/>
        <v>0</v>
      </c>
      <c r="O15" s="74">
        <f t="shared" si="4"/>
        <v>100</v>
      </c>
    </row>
    <row r="16" spans="1:15" ht="25.15" customHeight="1">
      <c r="A16" s="38" t="s">
        <v>5</v>
      </c>
      <c r="B16" s="28">
        <v>3672.8</v>
      </c>
      <c r="C16" s="28">
        <v>3811.9</v>
      </c>
      <c r="D16" s="28">
        <v>3811.9</v>
      </c>
      <c r="E16" s="28">
        <f t="shared" si="0"/>
        <v>0</v>
      </c>
      <c r="F16" s="29">
        <f t="shared" si="5"/>
        <v>103.78730124155958</v>
      </c>
      <c r="G16" s="68"/>
      <c r="H16" s="28">
        <v>3811.9</v>
      </c>
      <c r="I16" s="28">
        <v>3811.9</v>
      </c>
      <c r="J16" s="39">
        <f t="shared" si="1"/>
        <v>0</v>
      </c>
      <c r="K16" s="39">
        <f t="shared" si="3"/>
        <v>100</v>
      </c>
      <c r="L16" s="28">
        <v>3811.9</v>
      </c>
      <c r="M16" s="28">
        <v>3811.9</v>
      </c>
      <c r="N16" s="39">
        <f t="shared" si="2"/>
        <v>0</v>
      </c>
      <c r="O16" s="74">
        <f t="shared" si="4"/>
        <v>100</v>
      </c>
    </row>
    <row r="17" spans="1:15" ht="21" customHeight="1">
      <c r="A17" s="38" t="s">
        <v>6</v>
      </c>
      <c r="B17" s="28">
        <v>32663.8</v>
      </c>
      <c r="C17" s="28">
        <v>34630</v>
      </c>
      <c r="D17" s="28">
        <v>34630</v>
      </c>
      <c r="E17" s="28">
        <f t="shared" si="0"/>
        <v>0</v>
      </c>
      <c r="F17" s="29">
        <f t="shared" si="5"/>
        <v>106.01950783436098</v>
      </c>
      <c r="G17" s="68"/>
      <c r="H17" s="28">
        <v>34630</v>
      </c>
      <c r="I17" s="28">
        <v>34630</v>
      </c>
      <c r="J17" s="39">
        <f t="shared" si="1"/>
        <v>0</v>
      </c>
      <c r="K17" s="39">
        <f t="shared" si="3"/>
        <v>100</v>
      </c>
      <c r="L17" s="28">
        <v>34630</v>
      </c>
      <c r="M17" s="28">
        <v>34630</v>
      </c>
      <c r="N17" s="39">
        <f t="shared" si="2"/>
        <v>0</v>
      </c>
      <c r="O17" s="74">
        <f t="shared" si="4"/>
        <v>100</v>
      </c>
    </row>
    <row r="18" spans="1:15" ht="24" customHeight="1">
      <c r="A18" s="38" t="s">
        <v>52</v>
      </c>
      <c r="B18" s="28">
        <v>10916.3</v>
      </c>
      <c r="C18" s="28">
        <v>12736.1</v>
      </c>
      <c r="D18" s="28">
        <v>12736.1</v>
      </c>
      <c r="E18" s="28">
        <f t="shared" si="0"/>
        <v>0</v>
      </c>
      <c r="F18" s="29">
        <f t="shared" si="5"/>
        <v>116.67048358876177</v>
      </c>
      <c r="G18" s="68"/>
      <c r="H18" s="28">
        <v>12736.1</v>
      </c>
      <c r="I18" s="28">
        <v>12736.1</v>
      </c>
      <c r="J18" s="39">
        <f t="shared" si="1"/>
        <v>0</v>
      </c>
      <c r="K18" s="39">
        <f t="shared" si="3"/>
        <v>100</v>
      </c>
      <c r="L18" s="28">
        <v>12736.1</v>
      </c>
      <c r="M18" s="28">
        <v>12736.1</v>
      </c>
      <c r="N18" s="39">
        <f t="shared" si="2"/>
        <v>0</v>
      </c>
      <c r="O18" s="74">
        <f t="shared" si="4"/>
        <v>100</v>
      </c>
    </row>
    <row r="19" spans="1:15" ht="21.6" customHeight="1">
      <c r="A19" s="38" t="s">
        <v>53</v>
      </c>
      <c r="B19" s="28">
        <v>7447.6</v>
      </c>
      <c r="C19" s="28">
        <v>7249.5</v>
      </c>
      <c r="D19" s="28">
        <v>7249.5</v>
      </c>
      <c r="E19" s="28">
        <f t="shared" si="0"/>
        <v>0</v>
      </c>
      <c r="F19" s="29">
        <f t="shared" si="5"/>
        <v>97.340082711208979</v>
      </c>
      <c r="G19" s="68"/>
      <c r="H19" s="28">
        <v>7249.5</v>
      </c>
      <c r="I19" s="28">
        <v>7249.5</v>
      </c>
      <c r="J19" s="39">
        <f t="shared" si="1"/>
        <v>0</v>
      </c>
      <c r="K19" s="39">
        <f t="shared" si="3"/>
        <v>100</v>
      </c>
      <c r="L19" s="28">
        <v>7249.5</v>
      </c>
      <c r="M19" s="28">
        <v>7249.5</v>
      </c>
      <c r="N19" s="39">
        <f t="shared" si="2"/>
        <v>0</v>
      </c>
      <c r="O19" s="74">
        <f t="shared" si="4"/>
        <v>100</v>
      </c>
    </row>
    <row r="20" spans="1:15" ht="28.5" customHeight="1">
      <c r="A20" s="38" t="s">
        <v>7</v>
      </c>
      <c r="B20" s="28">
        <v>5430.1</v>
      </c>
      <c r="C20" s="28">
        <v>6050.7</v>
      </c>
      <c r="D20" s="28">
        <v>6050.7</v>
      </c>
      <c r="E20" s="28">
        <f t="shared" si="0"/>
        <v>0</v>
      </c>
      <c r="F20" s="29">
        <f t="shared" si="5"/>
        <v>111.42888712915047</v>
      </c>
      <c r="G20" s="68"/>
      <c r="H20" s="28">
        <v>6298.8</v>
      </c>
      <c r="I20" s="28">
        <v>6298.8</v>
      </c>
      <c r="J20" s="39">
        <f t="shared" si="1"/>
        <v>0</v>
      </c>
      <c r="K20" s="39">
        <f t="shared" si="3"/>
        <v>104.1003520253855</v>
      </c>
      <c r="L20" s="28">
        <v>6575.9</v>
      </c>
      <c r="M20" s="28">
        <v>6575.9</v>
      </c>
      <c r="N20" s="39">
        <f t="shared" si="2"/>
        <v>0</v>
      </c>
      <c r="O20" s="74">
        <f t="shared" si="4"/>
        <v>104.39925065091762</v>
      </c>
    </row>
    <row r="21" spans="1:15" ht="101.45" customHeight="1">
      <c r="A21" s="38" t="s">
        <v>8</v>
      </c>
      <c r="B21" s="29">
        <v>6624.9</v>
      </c>
      <c r="C21" s="29">
        <v>7107.4</v>
      </c>
      <c r="D21" s="29">
        <v>10356.200000000001</v>
      </c>
      <c r="E21" s="28">
        <f t="shared" si="0"/>
        <v>3248.8000000000011</v>
      </c>
      <c r="F21" s="29">
        <f t="shared" si="5"/>
        <v>107.28312880194417</v>
      </c>
      <c r="G21" s="68" t="s">
        <v>98</v>
      </c>
      <c r="H21" s="29">
        <v>7280.8</v>
      </c>
      <c r="I21" s="29">
        <v>7280.8</v>
      </c>
      <c r="J21" s="39">
        <f t="shared" si="1"/>
        <v>0</v>
      </c>
      <c r="K21" s="39">
        <f t="shared" si="3"/>
        <v>70.303779378536518</v>
      </c>
      <c r="L21" s="29">
        <v>7292.1</v>
      </c>
      <c r="M21" s="29">
        <v>7292.1</v>
      </c>
      <c r="N21" s="39">
        <f t="shared" si="2"/>
        <v>0</v>
      </c>
      <c r="O21" s="74">
        <f t="shared" si="4"/>
        <v>100.15520272497528</v>
      </c>
    </row>
    <row r="22" spans="1:15" ht="37.15" customHeight="1">
      <c r="A22" s="38" t="s">
        <v>38</v>
      </c>
      <c r="B22" s="29">
        <v>295.7</v>
      </c>
      <c r="C22" s="29">
        <v>320.2</v>
      </c>
      <c r="D22" s="29">
        <v>320.2</v>
      </c>
      <c r="E22" s="28">
        <f t="shared" si="0"/>
        <v>0</v>
      </c>
      <c r="F22" s="29">
        <f t="shared" si="5"/>
        <v>108.28542441663849</v>
      </c>
      <c r="G22" s="68"/>
      <c r="H22" s="29">
        <v>332.4</v>
      </c>
      <c r="I22" s="29">
        <v>332.4</v>
      </c>
      <c r="J22" s="39">
        <f t="shared" si="1"/>
        <v>0</v>
      </c>
      <c r="K22" s="39">
        <f t="shared" si="3"/>
        <v>103.81011867582761</v>
      </c>
      <c r="L22" s="29">
        <v>369</v>
      </c>
      <c r="M22" s="29">
        <v>369</v>
      </c>
      <c r="N22" s="39">
        <f t="shared" si="2"/>
        <v>0</v>
      </c>
      <c r="O22" s="74">
        <f t="shared" si="4"/>
        <v>111.01083032490975</v>
      </c>
    </row>
    <row r="23" spans="1:15" ht="33.6" customHeight="1">
      <c r="A23" s="38" t="s">
        <v>9</v>
      </c>
      <c r="B23" s="29">
        <v>6959.4</v>
      </c>
      <c r="C23" s="29">
        <v>6558.9</v>
      </c>
      <c r="D23" s="29">
        <v>6558.9</v>
      </c>
      <c r="E23" s="28">
        <f t="shared" si="0"/>
        <v>0</v>
      </c>
      <c r="F23" s="29">
        <f t="shared" si="5"/>
        <v>94.2451935511682</v>
      </c>
      <c r="G23" s="70"/>
      <c r="H23" s="29">
        <v>6827.8</v>
      </c>
      <c r="I23" s="29">
        <v>6827.8</v>
      </c>
      <c r="J23" s="39">
        <f t="shared" si="1"/>
        <v>0</v>
      </c>
      <c r="K23" s="39">
        <f t="shared" si="3"/>
        <v>104.09977282776075</v>
      </c>
      <c r="L23" s="29">
        <v>7128.3</v>
      </c>
      <c r="M23" s="29">
        <v>7128.3</v>
      </c>
      <c r="N23" s="39">
        <f t="shared" si="2"/>
        <v>0</v>
      </c>
      <c r="O23" s="74">
        <f t="shared" si="4"/>
        <v>104.40112481326342</v>
      </c>
    </row>
    <row r="24" spans="1:15" ht="36.6" customHeight="1">
      <c r="A24" s="38" t="s">
        <v>55</v>
      </c>
      <c r="B24" s="29">
        <v>300</v>
      </c>
      <c r="C24" s="29">
        <v>250</v>
      </c>
      <c r="D24" s="29">
        <v>250</v>
      </c>
      <c r="E24" s="28">
        <f t="shared" si="0"/>
        <v>0</v>
      </c>
      <c r="F24" s="29">
        <f t="shared" si="5"/>
        <v>83.333333333333343</v>
      </c>
      <c r="G24" s="70"/>
      <c r="H24" s="29">
        <v>250</v>
      </c>
      <c r="I24" s="29">
        <v>250</v>
      </c>
      <c r="J24" s="39">
        <f t="shared" si="1"/>
        <v>0</v>
      </c>
      <c r="K24" s="39">
        <f t="shared" si="3"/>
        <v>100</v>
      </c>
      <c r="L24" s="29">
        <v>250</v>
      </c>
      <c r="M24" s="29">
        <v>250</v>
      </c>
      <c r="N24" s="39">
        <f t="shared" si="2"/>
        <v>0</v>
      </c>
      <c r="O24" s="74">
        <f t="shared" si="4"/>
        <v>100</v>
      </c>
    </row>
    <row r="25" spans="1:15" ht="27.6" customHeight="1">
      <c r="A25" s="38" t="s">
        <v>56</v>
      </c>
      <c r="B25" s="29">
        <v>1257.2</v>
      </c>
      <c r="C25" s="29">
        <v>1563.5</v>
      </c>
      <c r="D25" s="29">
        <v>1563.5</v>
      </c>
      <c r="E25" s="28">
        <f t="shared" si="0"/>
        <v>0</v>
      </c>
      <c r="F25" s="29">
        <f t="shared" si="5"/>
        <v>124.36366528794144</v>
      </c>
      <c r="G25" s="70"/>
      <c r="H25" s="29">
        <v>1563.5</v>
      </c>
      <c r="I25" s="29">
        <v>1563.5</v>
      </c>
      <c r="J25" s="39">
        <f t="shared" si="1"/>
        <v>0</v>
      </c>
      <c r="K25" s="39">
        <f t="shared" si="3"/>
        <v>100</v>
      </c>
      <c r="L25" s="29">
        <v>1563.5</v>
      </c>
      <c r="M25" s="29">
        <v>1563.5</v>
      </c>
      <c r="N25" s="39">
        <f t="shared" si="2"/>
        <v>0</v>
      </c>
      <c r="O25" s="74">
        <f t="shared" si="4"/>
        <v>100</v>
      </c>
    </row>
    <row r="26" spans="1:15" ht="32.450000000000003" customHeight="1">
      <c r="A26" s="38" t="s">
        <v>70</v>
      </c>
      <c r="B26" s="29">
        <v>1306.0999999999999</v>
      </c>
      <c r="C26" s="29">
        <v>2009.8</v>
      </c>
      <c r="D26" s="29">
        <v>2009.8</v>
      </c>
      <c r="E26" s="28">
        <f t="shared" si="0"/>
        <v>0</v>
      </c>
      <c r="F26" s="29">
        <f t="shared" si="5"/>
        <v>153.87795727739072</v>
      </c>
      <c r="G26" s="70"/>
      <c r="H26" s="29">
        <v>2009.8</v>
      </c>
      <c r="I26" s="29">
        <v>2009.8</v>
      </c>
      <c r="J26" s="39">
        <f t="shared" si="1"/>
        <v>0</v>
      </c>
      <c r="K26" s="39">
        <f t="shared" si="3"/>
        <v>100</v>
      </c>
      <c r="L26" s="29">
        <v>2009.8</v>
      </c>
      <c r="M26" s="29">
        <v>2009.8</v>
      </c>
      <c r="N26" s="39">
        <f t="shared" si="2"/>
        <v>0</v>
      </c>
      <c r="O26" s="74">
        <f t="shared" si="4"/>
        <v>100</v>
      </c>
    </row>
    <row r="27" spans="1:15" ht="31.15" customHeight="1">
      <c r="A27" s="38" t="s">
        <v>10</v>
      </c>
      <c r="B27" s="29">
        <v>188.7</v>
      </c>
      <c r="C27" s="29">
        <v>232.6</v>
      </c>
      <c r="D27" s="29">
        <v>232.6</v>
      </c>
      <c r="E27" s="28">
        <f t="shared" si="0"/>
        <v>0</v>
      </c>
      <c r="F27" s="29">
        <f t="shared" si="5"/>
        <v>123.26444091149973</v>
      </c>
      <c r="G27" s="68"/>
      <c r="H27" s="29">
        <v>232.6</v>
      </c>
      <c r="I27" s="29">
        <v>232.6</v>
      </c>
      <c r="J27" s="39">
        <f t="shared" si="1"/>
        <v>0</v>
      </c>
      <c r="K27" s="39">
        <f t="shared" si="3"/>
        <v>100</v>
      </c>
      <c r="L27" s="29">
        <v>232.6</v>
      </c>
      <c r="M27" s="29">
        <v>232.6</v>
      </c>
      <c r="N27" s="39">
        <f t="shared" si="2"/>
        <v>0</v>
      </c>
      <c r="O27" s="74">
        <f t="shared" si="4"/>
        <v>100</v>
      </c>
    </row>
    <row r="28" spans="1:15" ht="63.75">
      <c r="A28" s="38" t="s">
        <v>11</v>
      </c>
      <c r="B28" s="29">
        <v>4522.5</v>
      </c>
      <c r="C28" s="29">
        <v>1633.3</v>
      </c>
      <c r="D28" s="29">
        <v>1250.8</v>
      </c>
      <c r="E28" s="28">
        <f t="shared" si="0"/>
        <v>-382.5</v>
      </c>
      <c r="F28" s="29">
        <f t="shared" si="5"/>
        <v>36.114980652294079</v>
      </c>
      <c r="G28" s="73" t="s">
        <v>81</v>
      </c>
      <c r="H28" s="29">
        <v>704.1</v>
      </c>
      <c r="I28" s="29">
        <v>394.7</v>
      </c>
      <c r="J28" s="39">
        <f t="shared" si="1"/>
        <v>-309.40000000000003</v>
      </c>
      <c r="K28" s="39">
        <f t="shared" si="3"/>
        <v>31.555804285257434</v>
      </c>
      <c r="L28" s="29">
        <v>227.7</v>
      </c>
      <c r="M28" s="29">
        <v>227.7</v>
      </c>
      <c r="N28" s="39">
        <f t="shared" si="2"/>
        <v>0</v>
      </c>
      <c r="O28" s="74">
        <f t="shared" si="4"/>
        <v>57.689384342538638</v>
      </c>
    </row>
    <row r="29" spans="1:15" ht="24" customHeight="1">
      <c r="A29" s="38" t="s">
        <v>12</v>
      </c>
      <c r="B29" s="29">
        <v>1350.6</v>
      </c>
      <c r="C29" s="29">
        <v>3418.9</v>
      </c>
      <c r="D29" s="29">
        <v>3418.9</v>
      </c>
      <c r="E29" s="28">
        <f t="shared" si="0"/>
        <v>0</v>
      </c>
      <c r="F29" s="29">
        <f t="shared" si="5"/>
        <v>253.13934547608471</v>
      </c>
      <c r="G29" s="68"/>
      <c r="H29" s="29">
        <v>2565.4</v>
      </c>
      <c r="I29" s="29">
        <v>2565.4</v>
      </c>
      <c r="J29" s="39">
        <f t="shared" si="1"/>
        <v>0</v>
      </c>
      <c r="K29" s="39">
        <f t="shared" si="3"/>
        <v>75.035830237795793</v>
      </c>
      <c r="L29" s="29">
        <v>2546.4</v>
      </c>
      <c r="M29" s="29">
        <v>2546.4</v>
      </c>
      <c r="N29" s="39">
        <f t="shared" si="2"/>
        <v>0</v>
      </c>
      <c r="O29" s="74">
        <f t="shared" si="4"/>
        <v>99.259374756373276</v>
      </c>
    </row>
    <row r="30" spans="1:15" ht="24" customHeight="1">
      <c r="A30" s="38" t="s">
        <v>37</v>
      </c>
      <c r="B30" s="29">
        <v>2522.3000000000002</v>
      </c>
      <c r="C30" s="29">
        <v>1842.2</v>
      </c>
      <c r="D30" s="29">
        <v>1842.2</v>
      </c>
      <c r="E30" s="28">
        <f t="shared" si="0"/>
        <v>0</v>
      </c>
      <c r="F30" s="29">
        <f t="shared" si="5"/>
        <v>73.036514292510802</v>
      </c>
      <c r="G30" s="68"/>
      <c r="H30" s="29">
        <v>1917.7</v>
      </c>
      <c r="I30" s="29">
        <v>1917.7</v>
      </c>
      <c r="J30" s="39">
        <f t="shared" si="1"/>
        <v>0</v>
      </c>
      <c r="K30" s="39">
        <f t="shared" si="3"/>
        <v>104.09836065573769</v>
      </c>
      <c r="L30" s="29">
        <v>2002.1</v>
      </c>
      <c r="M30" s="29">
        <v>2002.1</v>
      </c>
      <c r="N30" s="39">
        <f t="shared" si="2"/>
        <v>0</v>
      </c>
      <c r="O30" s="74">
        <f t="shared" si="4"/>
        <v>104.40110549095269</v>
      </c>
    </row>
    <row r="31" spans="1:15" ht="25.15" customHeight="1">
      <c r="A31" s="38" t="s">
        <v>60</v>
      </c>
      <c r="B31" s="29">
        <v>480</v>
      </c>
      <c r="C31" s="29">
        <v>527.1</v>
      </c>
      <c r="D31" s="29">
        <v>527.1</v>
      </c>
      <c r="E31" s="28">
        <f t="shared" si="0"/>
        <v>0</v>
      </c>
      <c r="F31" s="29">
        <f t="shared" si="5"/>
        <v>109.8125</v>
      </c>
      <c r="G31" s="68"/>
      <c r="H31" s="29">
        <v>527.1</v>
      </c>
      <c r="I31" s="29">
        <v>527.1</v>
      </c>
      <c r="J31" s="39">
        <f t="shared" si="1"/>
        <v>0</v>
      </c>
      <c r="K31" s="39">
        <f t="shared" si="3"/>
        <v>100</v>
      </c>
      <c r="L31" s="29">
        <v>527.1</v>
      </c>
      <c r="M31" s="29">
        <v>527.1</v>
      </c>
      <c r="N31" s="39">
        <f t="shared" si="2"/>
        <v>0</v>
      </c>
      <c r="O31" s="74">
        <f t="shared" si="4"/>
        <v>100</v>
      </c>
    </row>
    <row r="32" spans="1:15">
      <c r="A32" s="37" t="s">
        <v>13</v>
      </c>
      <c r="B32" s="21">
        <f>SUM(B34:B38)</f>
        <v>843042.7</v>
      </c>
      <c r="C32" s="21">
        <f>SUM(C34:C38)</f>
        <v>1149271.2</v>
      </c>
      <c r="D32" s="21">
        <f>SUM(D34:D38)</f>
        <v>1195310.3000000003</v>
      </c>
      <c r="E32" s="4">
        <f>D32-C32</f>
        <v>46039.100000000326</v>
      </c>
      <c r="F32" s="21">
        <f t="shared" si="5"/>
        <v>136.32419805070373</v>
      </c>
      <c r="G32" s="71"/>
      <c r="H32" s="21">
        <f>SUM(H34:H38)</f>
        <v>1209011.0999999999</v>
      </c>
      <c r="I32" s="21">
        <f>SUM(I34:I38)</f>
        <v>1235225.2</v>
      </c>
      <c r="J32" s="36">
        <f t="shared" si="1"/>
        <v>26214.100000000093</v>
      </c>
      <c r="K32" s="36">
        <f t="shared" si="3"/>
        <v>103.33929189767707</v>
      </c>
      <c r="L32" s="21">
        <f>SUM(L34:L38)</f>
        <v>1135114.6000000001</v>
      </c>
      <c r="M32" s="21">
        <f>SUM(M34:M38)</f>
        <v>1167955.6000000001</v>
      </c>
      <c r="N32" s="36">
        <f t="shared" si="2"/>
        <v>32841</v>
      </c>
      <c r="O32" s="75">
        <f t="shared" si="4"/>
        <v>94.554061882804859</v>
      </c>
    </row>
    <row r="33" spans="1:15">
      <c r="A33" s="38" t="s">
        <v>1</v>
      </c>
      <c r="B33" s="28"/>
      <c r="C33" s="28"/>
      <c r="D33" s="28"/>
      <c r="E33" s="28"/>
      <c r="F33" s="29"/>
      <c r="G33" s="68"/>
      <c r="H33" s="4"/>
      <c r="I33" s="4"/>
      <c r="J33" s="4"/>
      <c r="K33" s="39"/>
      <c r="L33" s="4"/>
      <c r="M33" s="4"/>
      <c r="N33" s="4"/>
      <c r="O33" s="74"/>
    </row>
    <row r="34" spans="1:15" ht="24" customHeight="1">
      <c r="A34" s="38" t="s">
        <v>15</v>
      </c>
      <c r="B34" s="29">
        <v>107953.8</v>
      </c>
      <c r="C34" s="29">
        <v>266001.40000000002</v>
      </c>
      <c r="D34" s="29">
        <v>266001.40000000002</v>
      </c>
      <c r="E34" s="28">
        <f t="shared" ref="E34:E75" si="6">D34-C34</f>
        <v>0</v>
      </c>
      <c r="F34" s="29">
        <f t="shared" si="5"/>
        <v>246.40299831965157</v>
      </c>
      <c r="G34" s="72"/>
      <c r="H34" s="29">
        <v>277744</v>
      </c>
      <c r="I34" s="29">
        <v>277744</v>
      </c>
      <c r="J34" s="39">
        <f t="shared" si="1"/>
        <v>0</v>
      </c>
      <c r="K34" s="39">
        <f t="shared" si="3"/>
        <v>104.41448804404787</v>
      </c>
      <c r="L34" s="29">
        <v>255588.5</v>
      </c>
      <c r="M34" s="29">
        <v>255588.5</v>
      </c>
      <c r="N34" s="39">
        <f t="shared" si="2"/>
        <v>0</v>
      </c>
      <c r="O34" s="74">
        <f t="shared" si="4"/>
        <v>92.023050002880353</v>
      </c>
    </row>
    <row r="35" spans="1:15" ht="63.75">
      <c r="A35" s="38" t="s">
        <v>18</v>
      </c>
      <c r="B35" s="29">
        <f>215913.5+99.6</f>
        <v>216013.1</v>
      </c>
      <c r="C35" s="29">
        <v>340667.9</v>
      </c>
      <c r="D35" s="29">
        <v>369553.8</v>
      </c>
      <c r="E35" s="28">
        <f t="shared" si="6"/>
        <v>28885.899999999965</v>
      </c>
      <c r="F35" s="29">
        <f t="shared" si="5"/>
        <v>157.70705572949049</v>
      </c>
      <c r="G35" s="73" t="s">
        <v>82</v>
      </c>
      <c r="H35" s="29">
        <v>360711.5</v>
      </c>
      <c r="I35" s="29">
        <v>385900.5</v>
      </c>
      <c r="J35" s="39">
        <f t="shared" si="1"/>
        <v>25189</v>
      </c>
      <c r="K35" s="39">
        <f t="shared" si="3"/>
        <v>104.42336136172865</v>
      </c>
      <c r="L35" s="29">
        <v>221324.79999999999</v>
      </c>
      <c r="M35" s="29">
        <v>249492.2</v>
      </c>
      <c r="N35" s="39">
        <f t="shared" si="2"/>
        <v>28167.400000000023</v>
      </c>
      <c r="O35" s="74">
        <f t="shared" si="4"/>
        <v>64.651950438001506</v>
      </c>
    </row>
    <row r="36" spans="1:15" ht="38.25">
      <c r="A36" s="38" t="s">
        <v>19</v>
      </c>
      <c r="B36" s="29">
        <f>515505.7+2970.1</f>
        <v>518475.8</v>
      </c>
      <c r="C36" s="29">
        <v>510335.5</v>
      </c>
      <c r="D36" s="29">
        <v>509463.9</v>
      </c>
      <c r="E36" s="28">
        <f t="shared" si="6"/>
        <v>-871.59999999997672</v>
      </c>
      <c r="F36" s="29">
        <f t="shared" si="5"/>
        <v>98.429955650774843</v>
      </c>
      <c r="G36" s="73" t="s">
        <v>83</v>
      </c>
      <c r="H36" s="29">
        <v>545871.4</v>
      </c>
      <c r="I36" s="29">
        <v>546896.5</v>
      </c>
      <c r="J36" s="39">
        <f t="shared" si="1"/>
        <v>1025.0999999999767</v>
      </c>
      <c r="K36" s="39">
        <f t="shared" si="3"/>
        <v>107.34744895565711</v>
      </c>
      <c r="L36" s="29">
        <v>542061.5</v>
      </c>
      <c r="M36" s="29">
        <v>546735.1</v>
      </c>
      <c r="N36" s="39">
        <f t="shared" si="2"/>
        <v>4673.5999999999767</v>
      </c>
      <c r="O36" s="74">
        <f t="shared" si="4"/>
        <v>99.970488017385378</v>
      </c>
    </row>
    <row r="37" spans="1:15" ht="25.5">
      <c r="A37" s="38" t="s">
        <v>20</v>
      </c>
      <c r="B37" s="29">
        <v>0</v>
      </c>
      <c r="C37" s="29">
        <v>21766.5</v>
      </c>
      <c r="D37" s="29">
        <v>39595.599999999999</v>
      </c>
      <c r="E37" s="28">
        <f t="shared" si="6"/>
        <v>17829.099999999999</v>
      </c>
      <c r="F37" s="29"/>
      <c r="G37" s="73" t="s">
        <v>84</v>
      </c>
      <c r="H37" s="29">
        <v>22391.3</v>
      </c>
      <c r="I37" s="29">
        <v>22391.3</v>
      </c>
      <c r="J37" s="39">
        <f t="shared" si="1"/>
        <v>0</v>
      </c>
      <c r="K37" s="39">
        <f t="shared" si="3"/>
        <v>56.549970198708941</v>
      </c>
      <c r="L37" s="29">
        <v>111883.1</v>
      </c>
      <c r="M37" s="29">
        <v>111883.1</v>
      </c>
      <c r="N37" s="39">
        <f t="shared" si="2"/>
        <v>0</v>
      </c>
      <c r="O37" s="74">
        <f t="shared" si="4"/>
        <v>499.67219411110568</v>
      </c>
    </row>
    <row r="38" spans="1:15" ht="25.5">
      <c r="A38" s="38" t="s">
        <v>68</v>
      </c>
      <c r="B38" s="29">
        <v>600</v>
      </c>
      <c r="C38" s="29">
        <v>10499.9</v>
      </c>
      <c r="D38" s="29">
        <v>10695.6</v>
      </c>
      <c r="E38" s="28">
        <f t="shared" si="6"/>
        <v>195.70000000000073</v>
      </c>
      <c r="F38" s="29">
        <f t="shared" si="5"/>
        <v>1749.9833333333331</v>
      </c>
      <c r="G38" s="73" t="s">
        <v>97</v>
      </c>
      <c r="H38" s="29">
        <v>2292.9</v>
      </c>
      <c r="I38" s="29">
        <v>2292.9</v>
      </c>
      <c r="J38" s="39">
        <f t="shared" si="1"/>
        <v>0</v>
      </c>
      <c r="K38" s="39">
        <f t="shared" si="3"/>
        <v>21.437787501402447</v>
      </c>
      <c r="L38" s="29">
        <v>4256.7</v>
      </c>
      <c r="M38" s="29">
        <v>4256.7</v>
      </c>
      <c r="N38" s="39">
        <f t="shared" si="2"/>
        <v>0</v>
      </c>
      <c r="O38" s="74">
        <f t="shared" si="4"/>
        <v>185.64699725238779</v>
      </c>
    </row>
    <row r="39" spans="1:15">
      <c r="A39" s="37" t="s">
        <v>14</v>
      </c>
      <c r="B39" s="21">
        <f>B7+B32</f>
        <v>1253564.7999999998</v>
      </c>
      <c r="C39" s="21">
        <f>C7+C32</f>
        <v>1446839.9</v>
      </c>
      <c r="D39" s="21">
        <f>D7+D32</f>
        <v>1495745.3000000003</v>
      </c>
      <c r="E39" s="4">
        <f t="shared" si="6"/>
        <v>48905.400000000373</v>
      </c>
      <c r="F39" s="21">
        <f t="shared" si="5"/>
        <v>115.41803822187732</v>
      </c>
      <c r="G39" s="4"/>
      <c r="H39" s="4">
        <f>H7+H32</f>
        <v>1515184.0999999999</v>
      </c>
      <c r="I39" s="21">
        <f>I7+I32</f>
        <v>1542787.7999999998</v>
      </c>
      <c r="J39" s="36">
        <f t="shared" si="1"/>
        <v>27603.699999999953</v>
      </c>
      <c r="K39" s="36">
        <f t="shared" si="3"/>
        <v>103.14508760281578</v>
      </c>
      <c r="L39" s="4">
        <f>L7+L32</f>
        <v>1453774.5</v>
      </c>
      <c r="M39" s="4">
        <f>M7+M32</f>
        <v>1487878.1</v>
      </c>
      <c r="N39" s="36">
        <f t="shared" si="2"/>
        <v>34103.600000000093</v>
      </c>
      <c r="O39" s="75">
        <f t="shared" si="4"/>
        <v>96.440878000201991</v>
      </c>
    </row>
    <row r="40" spans="1:15">
      <c r="A40" s="34" t="s">
        <v>21</v>
      </c>
      <c r="B40" s="4"/>
      <c r="C40" s="4"/>
      <c r="D40" s="4"/>
      <c r="E40" s="4"/>
      <c r="F40" s="21"/>
      <c r="G40" s="4"/>
      <c r="H40" s="4"/>
      <c r="I40" s="4"/>
      <c r="J40" s="21"/>
      <c r="K40" s="21"/>
      <c r="L40" s="4"/>
      <c r="M40" s="4"/>
      <c r="N40" s="21"/>
      <c r="O40" s="54"/>
    </row>
    <row r="41" spans="1:15" ht="56.45" customHeight="1">
      <c r="A41" s="43" t="s">
        <v>57</v>
      </c>
      <c r="B41" s="44">
        <v>483</v>
      </c>
      <c r="C41" s="44">
        <v>369.6</v>
      </c>
      <c r="D41" s="44">
        <v>369.6</v>
      </c>
      <c r="E41" s="76">
        <f t="shared" si="6"/>
        <v>0</v>
      </c>
      <c r="F41" s="45">
        <f>C41/B41*100</f>
        <v>76.521739130434781</v>
      </c>
      <c r="G41" s="77"/>
      <c r="H41" s="67">
        <v>256.5</v>
      </c>
      <c r="I41" s="25">
        <v>256.5</v>
      </c>
      <c r="J41" s="39">
        <f t="shared" si="1"/>
        <v>0</v>
      </c>
      <c r="K41" s="39">
        <f t="shared" si="3"/>
        <v>69.399350649350637</v>
      </c>
      <c r="L41" s="67">
        <v>245.7</v>
      </c>
      <c r="M41" s="25">
        <v>245.7</v>
      </c>
      <c r="N41" s="39">
        <f t="shared" si="2"/>
        <v>0</v>
      </c>
      <c r="O41" s="74">
        <f t="shared" si="4"/>
        <v>95.78947368421052</v>
      </c>
    </row>
    <row r="42" spans="1:15" ht="76.5">
      <c r="A42" s="43" t="s">
        <v>58</v>
      </c>
      <c r="B42" s="24">
        <f>647868.3-57.4+3000</f>
        <v>650810.9</v>
      </c>
      <c r="C42" s="24">
        <v>755933.8</v>
      </c>
      <c r="D42" s="24">
        <v>755871.5</v>
      </c>
      <c r="E42" s="28">
        <f t="shared" si="6"/>
        <v>-62.300000000046566</v>
      </c>
      <c r="F42" s="26">
        <f t="shared" ref="F42:F63" si="7">C42/B42*100</f>
        <v>116.15260285284097</v>
      </c>
      <c r="G42" s="87" t="s">
        <v>86</v>
      </c>
      <c r="H42" s="81">
        <v>766283.5</v>
      </c>
      <c r="I42" s="25">
        <v>766259.3</v>
      </c>
      <c r="J42" s="39">
        <f t="shared" si="1"/>
        <v>-24.199999999953434</v>
      </c>
      <c r="K42" s="39">
        <f t="shared" si="3"/>
        <v>101.37428121049676</v>
      </c>
      <c r="L42" s="81">
        <v>706918.40000000002</v>
      </c>
      <c r="M42" s="25">
        <v>706909.2</v>
      </c>
      <c r="N42" s="39">
        <f t="shared" si="2"/>
        <v>-9.2000000000698492</v>
      </c>
      <c r="O42" s="74">
        <f t="shared" si="4"/>
        <v>92.254567089756677</v>
      </c>
    </row>
    <row r="43" spans="1:15" s="18" customFormat="1" ht="63.75">
      <c r="A43" s="43" t="s">
        <v>85</v>
      </c>
      <c r="B43" s="24">
        <v>95594.9</v>
      </c>
      <c r="C43" s="24">
        <v>98789.5</v>
      </c>
      <c r="D43" s="24">
        <v>100392.7</v>
      </c>
      <c r="E43" s="28">
        <f t="shared" si="6"/>
        <v>1603.1999999999971</v>
      </c>
      <c r="F43" s="26">
        <f t="shared" si="7"/>
        <v>103.34181007564212</v>
      </c>
      <c r="G43" s="67" t="s">
        <v>89</v>
      </c>
      <c r="H43" s="81">
        <v>113768.3</v>
      </c>
      <c r="I43" s="25">
        <v>113768.3</v>
      </c>
      <c r="J43" s="39">
        <f t="shared" si="1"/>
        <v>0</v>
      </c>
      <c r="K43" s="39">
        <f t="shared" si="3"/>
        <v>113.32327948147625</v>
      </c>
      <c r="L43" s="81">
        <v>89780.7</v>
      </c>
      <c r="M43" s="25">
        <v>89780.7</v>
      </c>
      <c r="N43" s="39">
        <f t="shared" si="2"/>
        <v>0</v>
      </c>
      <c r="O43" s="74">
        <f t="shared" si="4"/>
        <v>78.915392073187334</v>
      </c>
    </row>
    <row r="44" spans="1:15" s="18" customFormat="1" ht="102">
      <c r="A44" s="42" t="s">
        <v>50</v>
      </c>
      <c r="B44" s="24">
        <v>36396.300000000003</v>
      </c>
      <c r="C44" s="24">
        <v>43814.400000000001</v>
      </c>
      <c r="D44" s="24">
        <v>43821.9</v>
      </c>
      <c r="E44" s="28">
        <f t="shared" si="6"/>
        <v>7.5</v>
      </c>
      <c r="F44" s="26">
        <f t="shared" si="7"/>
        <v>120.38146734695559</v>
      </c>
      <c r="G44" s="67" t="s">
        <v>90</v>
      </c>
      <c r="H44" s="81">
        <v>41203.599999999999</v>
      </c>
      <c r="I44" s="25">
        <v>41203.599999999999</v>
      </c>
      <c r="J44" s="39">
        <f t="shared" si="1"/>
        <v>0</v>
      </c>
      <c r="K44" s="39">
        <f t="shared" si="3"/>
        <v>94.025133551945487</v>
      </c>
      <c r="L44" s="81">
        <v>38552.9</v>
      </c>
      <c r="M44" s="25">
        <v>38552.9</v>
      </c>
      <c r="N44" s="39">
        <f t="shared" si="2"/>
        <v>0</v>
      </c>
      <c r="O44" s="74">
        <f t="shared" si="4"/>
        <v>93.566824258074547</v>
      </c>
    </row>
    <row r="45" spans="1:15" ht="114.75">
      <c r="A45" s="61" t="s">
        <v>47</v>
      </c>
      <c r="B45" s="62">
        <v>31074</v>
      </c>
      <c r="C45" s="62">
        <v>31202.400000000001</v>
      </c>
      <c r="D45" s="62">
        <v>37329.599999999999</v>
      </c>
      <c r="E45" s="59">
        <f t="shared" si="6"/>
        <v>6127.1999999999971</v>
      </c>
      <c r="F45" s="63">
        <v>100.4</v>
      </c>
      <c r="G45" s="64" t="s">
        <v>95</v>
      </c>
      <c r="H45" s="82">
        <v>63691</v>
      </c>
      <c r="I45" s="83">
        <v>69519</v>
      </c>
      <c r="J45" s="39">
        <f t="shared" si="1"/>
        <v>5828</v>
      </c>
      <c r="K45" s="39">
        <f t="shared" si="3"/>
        <v>186.23023016587373</v>
      </c>
      <c r="L45" s="82">
        <v>39665.4</v>
      </c>
      <c r="M45" s="83">
        <v>45253.2</v>
      </c>
      <c r="N45" s="39">
        <f t="shared" si="2"/>
        <v>5587.7999999999956</v>
      </c>
      <c r="O45" s="60">
        <f>M45/I45*100</f>
        <v>65.094722306132141</v>
      </c>
    </row>
    <row r="46" spans="1:15" ht="38.25">
      <c r="A46" s="41" t="s">
        <v>41</v>
      </c>
      <c r="B46" s="24">
        <v>7380.3</v>
      </c>
      <c r="C46" s="24">
        <v>4821.7</v>
      </c>
      <c r="D46" s="24">
        <v>4821.7</v>
      </c>
      <c r="E46" s="28">
        <f t="shared" si="6"/>
        <v>0</v>
      </c>
      <c r="F46" s="26">
        <f t="shared" si="7"/>
        <v>65.33203257320163</v>
      </c>
      <c r="G46" s="57"/>
      <c r="H46" s="81">
        <v>4567.5</v>
      </c>
      <c r="I46" s="25">
        <v>4567.5</v>
      </c>
      <c r="J46" s="39">
        <f t="shared" si="1"/>
        <v>0</v>
      </c>
      <c r="K46" s="39">
        <f t="shared" si="3"/>
        <v>94.728000497749761</v>
      </c>
      <c r="L46" s="81">
        <v>4368.5</v>
      </c>
      <c r="M46" s="25">
        <v>4368.5</v>
      </c>
      <c r="N46" s="39">
        <f t="shared" si="2"/>
        <v>0</v>
      </c>
      <c r="O46" s="74">
        <f t="shared" si="4"/>
        <v>95.643130815544609</v>
      </c>
    </row>
    <row r="47" spans="1:15" ht="86.25" customHeight="1">
      <c r="A47" s="43" t="s">
        <v>45</v>
      </c>
      <c r="B47" s="24">
        <v>224669.2</v>
      </c>
      <c r="C47" s="24">
        <v>278973.2</v>
      </c>
      <c r="D47" s="24">
        <v>277740.7</v>
      </c>
      <c r="E47" s="28">
        <f t="shared" si="6"/>
        <v>-1232.5</v>
      </c>
      <c r="F47" s="26">
        <f t="shared" si="7"/>
        <v>124.17064733394699</v>
      </c>
      <c r="G47" s="88" t="s">
        <v>80</v>
      </c>
      <c r="H47" s="81">
        <v>269051.40000000002</v>
      </c>
      <c r="I47" s="25">
        <v>267880.59999999998</v>
      </c>
      <c r="J47" s="39">
        <f t="shared" si="1"/>
        <v>-1170.8000000000466</v>
      </c>
      <c r="K47" s="39">
        <f t="shared" si="3"/>
        <v>96.449890131334712</v>
      </c>
      <c r="L47" s="81">
        <v>209628.2</v>
      </c>
      <c r="M47" s="25">
        <v>208506.7</v>
      </c>
      <c r="N47" s="39">
        <f t="shared" si="2"/>
        <v>-1121.5</v>
      </c>
      <c r="O47" s="74">
        <f t="shared" si="4"/>
        <v>77.835685002945354</v>
      </c>
    </row>
    <row r="48" spans="1:15" ht="269.25" customHeight="1">
      <c r="A48" s="43" t="s">
        <v>62</v>
      </c>
      <c r="B48" s="24">
        <f>21823.2+7270</f>
        <v>29093.200000000001</v>
      </c>
      <c r="C48" s="24">
        <v>45297.8</v>
      </c>
      <c r="D48" s="24">
        <v>59492</v>
      </c>
      <c r="E48" s="28">
        <f t="shared" si="6"/>
        <v>14194.199999999997</v>
      </c>
      <c r="F48" s="26">
        <f t="shared" si="7"/>
        <v>155.69892620956099</v>
      </c>
      <c r="G48" s="65" t="s">
        <v>99</v>
      </c>
      <c r="H48" s="81">
        <v>41142.5</v>
      </c>
      <c r="I48" s="25">
        <v>54747.9</v>
      </c>
      <c r="J48" s="39">
        <f t="shared" si="1"/>
        <v>13605.400000000001</v>
      </c>
      <c r="K48" s="39">
        <f t="shared" si="3"/>
        <v>92.025650507631283</v>
      </c>
      <c r="L48" s="81">
        <v>39737.699999999997</v>
      </c>
      <c r="M48" s="25">
        <v>56697.1</v>
      </c>
      <c r="N48" s="39">
        <f t="shared" si="2"/>
        <v>16959.400000000001</v>
      </c>
      <c r="O48" s="74">
        <f t="shared" si="4"/>
        <v>103.56031920859064</v>
      </c>
    </row>
    <row r="49" spans="1:15" ht="191.25">
      <c r="A49" s="43" t="s">
        <v>49</v>
      </c>
      <c r="B49" s="24">
        <f>30372.9+12677.4</f>
        <v>43050.3</v>
      </c>
      <c r="C49" s="24">
        <v>92955.1</v>
      </c>
      <c r="D49" s="24">
        <v>88248.6</v>
      </c>
      <c r="E49" s="28">
        <f t="shared" si="6"/>
        <v>-4706.5</v>
      </c>
      <c r="F49" s="26">
        <f t="shared" si="7"/>
        <v>215.92207255233996</v>
      </c>
      <c r="G49" s="65" t="s">
        <v>100</v>
      </c>
      <c r="H49" s="81">
        <v>81951.100000000006</v>
      </c>
      <c r="I49" s="25">
        <v>82245.7</v>
      </c>
      <c r="J49" s="39">
        <f t="shared" si="1"/>
        <v>294.59999999999127</v>
      </c>
      <c r="K49" s="39">
        <f t="shared" si="3"/>
        <v>93.197739114274896</v>
      </c>
      <c r="L49" s="81">
        <v>182264.2</v>
      </c>
      <c r="M49" s="25">
        <v>182264.2</v>
      </c>
      <c r="N49" s="39">
        <f t="shared" si="2"/>
        <v>0</v>
      </c>
      <c r="O49" s="74">
        <f t="shared" si="4"/>
        <v>221.6093972086079</v>
      </c>
    </row>
    <row r="50" spans="1:15" ht="37.5" customHeight="1">
      <c r="A50" s="43" t="s">
        <v>48</v>
      </c>
      <c r="B50" s="24">
        <v>258</v>
      </c>
      <c r="C50" s="24">
        <v>896.2</v>
      </c>
      <c r="D50" s="24">
        <v>896.2</v>
      </c>
      <c r="E50" s="28">
        <f t="shared" si="6"/>
        <v>0</v>
      </c>
      <c r="F50" s="26">
        <f t="shared" si="7"/>
        <v>347.36434108527135</v>
      </c>
      <c r="G50" s="91"/>
      <c r="H50" s="81">
        <v>851.3</v>
      </c>
      <c r="I50" s="81">
        <v>851.3</v>
      </c>
      <c r="J50" s="39">
        <f t="shared" si="1"/>
        <v>0</v>
      </c>
      <c r="K50" s="39">
        <f t="shared" si="3"/>
        <v>94.98995759875028</v>
      </c>
      <c r="L50" s="81">
        <v>815.4</v>
      </c>
      <c r="M50" s="81">
        <v>815.4</v>
      </c>
      <c r="N50" s="39">
        <f t="shared" si="2"/>
        <v>0</v>
      </c>
      <c r="O50" s="74">
        <f t="shared" si="4"/>
        <v>95.782920239633512</v>
      </c>
    </row>
    <row r="51" spans="1:15" ht="25.5">
      <c r="A51" s="40" t="s">
        <v>46</v>
      </c>
      <c r="B51" s="27">
        <v>251.1</v>
      </c>
      <c r="C51" s="27">
        <v>803</v>
      </c>
      <c r="D51" s="27">
        <v>803</v>
      </c>
      <c r="E51" s="28">
        <f t="shared" si="6"/>
        <v>0</v>
      </c>
      <c r="F51" s="30">
        <f t="shared" ref="F51:F52" si="8">C51/B51*100</f>
        <v>319.79291119076066</v>
      </c>
      <c r="G51" s="58"/>
      <c r="H51" s="84">
        <v>971.9</v>
      </c>
      <c r="I51" s="28">
        <v>971.9</v>
      </c>
      <c r="J51" s="39">
        <f t="shared" si="1"/>
        <v>0</v>
      </c>
      <c r="K51" s="39">
        <f t="shared" si="3"/>
        <v>121.03362391033623</v>
      </c>
      <c r="L51" s="84">
        <v>730.7</v>
      </c>
      <c r="M51" s="28">
        <v>730.7</v>
      </c>
      <c r="N51" s="39">
        <f t="shared" si="2"/>
        <v>0</v>
      </c>
      <c r="O51" s="74">
        <f t="shared" si="4"/>
        <v>75.18263195802038</v>
      </c>
    </row>
    <row r="52" spans="1:15" ht="105" customHeight="1">
      <c r="A52" s="42" t="s">
        <v>59</v>
      </c>
      <c r="B52" s="24">
        <f>31902.6+2925.3</f>
        <v>34827.9</v>
      </c>
      <c r="C52" s="24">
        <v>31640.799999999999</v>
      </c>
      <c r="D52" s="24">
        <v>55687.4</v>
      </c>
      <c r="E52" s="28">
        <f t="shared" si="6"/>
        <v>24046.600000000002</v>
      </c>
      <c r="F52" s="26">
        <f t="shared" si="8"/>
        <v>90.849003241653961</v>
      </c>
      <c r="G52" s="66" t="s">
        <v>101</v>
      </c>
      <c r="H52" s="81">
        <v>30763.7</v>
      </c>
      <c r="I52" s="25">
        <v>31868.2</v>
      </c>
      <c r="J52" s="39">
        <f t="shared" si="1"/>
        <v>1104.5</v>
      </c>
      <c r="K52" s="39">
        <f t="shared" si="3"/>
        <v>57.226949004622227</v>
      </c>
      <c r="L52" s="81">
        <v>28100.6</v>
      </c>
      <c r="M52" s="25">
        <v>29219.1</v>
      </c>
      <c r="N52" s="39">
        <f t="shared" si="2"/>
        <v>1118.5</v>
      </c>
      <c r="O52" s="74">
        <f t="shared" si="4"/>
        <v>91.687324668478283</v>
      </c>
    </row>
    <row r="53" spans="1:15" s="18" customFormat="1" ht="111" customHeight="1">
      <c r="A53" s="41" t="s">
        <v>61</v>
      </c>
      <c r="B53" s="24">
        <v>400</v>
      </c>
      <c r="C53" s="24">
        <f>162.5+1805</f>
        <v>1967.5</v>
      </c>
      <c r="D53" s="24">
        <v>11620.8</v>
      </c>
      <c r="E53" s="28">
        <f t="shared" si="6"/>
        <v>9653.2999999999993</v>
      </c>
      <c r="F53" s="26">
        <f t="shared" si="7"/>
        <v>491.875</v>
      </c>
      <c r="G53" s="56" t="s">
        <v>79</v>
      </c>
      <c r="H53" s="81">
        <v>1574</v>
      </c>
      <c r="I53" s="25">
        <v>8500.4</v>
      </c>
      <c r="J53" s="39">
        <f t="shared" si="1"/>
        <v>6926.4</v>
      </c>
      <c r="K53" s="39">
        <f t="shared" si="3"/>
        <v>73.148148148148152</v>
      </c>
      <c r="L53" s="81">
        <v>6090.4</v>
      </c>
      <c r="M53" s="25">
        <v>12832.1</v>
      </c>
      <c r="N53" s="39">
        <f t="shared" si="2"/>
        <v>6741.7000000000007</v>
      </c>
      <c r="O53" s="74">
        <f t="shared" si="4"/>
        <v>150.95877841042775</v>
      </c>
    </row>
    <row r="54" spans="1:15">
      <c r="A54" s="32" t="s">
        <v>22</v>
      </c>
      <c r="B54" s="31">
        <f>SUM(B41:B53)</f>
        <v>1154289.1000000001</v>
      </c>
      <c r="C54" s="31">
        <f>SUM(C41:C53)</f>
        <v>1387465.0000000002</v>
      </c>
      <c r="D54" s="31">
        <f>SUM(D41:D53)</f>
        <v>1437095.7</v>
      </c>
      <c r="E54" s="4">
        <f t="shared" si="6"/>
        <v>49630.699999999721</v>
      </c>
      <c r="F54" s="33">
        <f t="shared" si="7"/>
        <v>120.20082317332808</v>
      </c>
      <c r="G54" s="78"/>
      <c r="H54" s="85">
        <f>SUM(H41:H53)</f>
        <v>1416076.3</v>
      </c>
      <c r="I54" s="85">
        <f>SUM(I41:I53)</f>
        <v>1442640.1999999997</v>
      </c>
      <c r="J54" s="36">
        <f t="shared" si="1"/>
        <v>26563.899999999674</v>
      </c>
      <c r="K54" s="36">
        <f t="shared" si="3"/>
        <v>100.38581285853125</v>
      </c>
      <c r="L54" s="85">
        <f>SUM(L41:L53)</f>
        <v>1346898.7999999998</v>
      </c>
      <c r="M54" s="85">
        <f>SUM(M41:M53)</f>
        <v>1376175.5</v>
      </c>
      <c r="N54" s="36">
        <f t="shared" si="2"/>
        <v>29276.700000000186</v>
      </c>
      <c r="O54" s="75">
        <f t="shared" si="4"/>
        <v>95.392842927848548</v>
      </c>
    </row>
    <row r="55" spans="1:15" s="18" customFormat="1">
      <c r="A55" s="47" t="s">
        <v>23</v>
      </c>
      <c r="B55" s="48">
        <f>B64+B66+B72+B73</f>
        <v>114602.4</v>
      </c>
      <c r="C55" s="48">
        <f>C64+C66+C72+C73</f>
        <v>81715.8</v>
      </c>
      <c r="D55" s="48">
        <f>D64+D66+D72+D73</f>
        <v>81303.199999999997</v>
      </c>
      <c r="E55" s="4">
        <f t="shared" si="6"/>
        <v>-412.60000000000582</v>
      </c>
      <c r="F55" s="50">
        <f t="shared" si="7"/>
        <v>71.303742330003558</v>
      </c>
      <c r="G55" s="67"/>
      <c r="H55" s="86">
        <f>H64+H66+H72+H73</f>
        <v>99107.8</v>
      </c>
      <c r="I55" s="86">
        <f>I64+I66+I72+I73</f>
        <v>100147.6</v>
      </c>
      <c r="J55" s="36">
        <f t="shared" si="1"/>
        <v>1039.8000000000029</v>
      </c>
      <c r="K55" s="36">
        <f t="shared" si="3"/>
        <v>123.17793149593128</v>
      </c>
      <c r="L55" s="86">
        <f>L64+L66+L72+L73</f>
        <v>106875.70000000001</v>
      </c>
      <c r="M55" s="86">
        <f>M64+M66+M72+M73</f>
        <v>111702.6</v>
      </c>
      <c r="N55" s="36">
        <f t="shared" si="2"/>
        <v>4826.8999999999942</v>
      </c>
      <c r="O55" s="75">
        <f t="shared" si="4"/>
        <v>111.53796995634444</v>
      </c>
    </row>
    <row r="56" spans="1:15" ht="76.5">
      <c r="A56" s="42" t="s">
        <v>24</v>
      </c>
      <c r="B56" s="24">
        <f>1454.7+6326.5</f>
        <v>7781.2</v>
      </c>
      <c r="C56" s="24">
        <v>1512.9</v>
      </c>
      <c r="D56" s="24">
        <v>1818.4</v>
      </c>
      <c r="E56" s="28">
        <f t="shared" si="6"/>
        <v>305.5</v>
      </c>
      <c r="F56" s="26">
        <f t="shared" si="7"/>
        <v>19.443016501310854</v>
      </c>
      <c r="G56" s="90" t="s">
        <v>92</v>
      </c>
      <c r="H56" s="81">
        <v>1437.2</v>
      </c>
      <c r="I56" s="25">
        <v>1727.5</v>
      </c>
      <c r="J56" s="39">
        <f t="shared" si="1"/>
        <v>290.29999999999995</v>
      </c>
      <c r="K56" s="39">
        <f t="shared" si="3"/>
        <v>95.001099868015842</v>
      </c>
      <c r="L56" s="81">
        <v>1376.7</v>
      </c>
      <c r="M56" s="25">
        <v>1654.7</v>
      </c>
      <c r="N56" s="39">
        <f t="shared" si="2"/>
        <v>278</v>
      </c>
      <c r="O56" s="74">
        <f t="shared" si="4"/>
        <v>95.785817655571634</v>
      </c>
    </row>
    <row r="57" spans="1:15" ht="51.75" customHeight="1">
      <c r="A57" s="42" t="s">
        <v>25</v>
      </c>
      <c r="B57" s="24">
        <v>6450.7</v>
      </c>
      <c r="C57" s="24">
        <v>4518.6000000000004</v>
      </c>
      <c r="D57" s="24">
        <v>4518.6000000000004</v>
      </c>
      <c r="E57" s="28">
        <f t="shared" si="6"/>
        <v>0</v>
      </c>
      <c r="F57" s="26">
        <f t="shared" si="7"/>
        <v>70.048211821972814</v>
      </c>
      <c r="G57" s="79"/>
      <c r="H57" s="81">
        <v>4280.3999999999996</v>
      </c>
      <c r="I57" s="25">
        <v>4280.3999999999996</v>
      </c>
      <c r="J57" s="39">
        <f t="shared" si="1"/>
        <v>0</v>
      </c>
      <c r="K57" s="39">
        <f t="shared" si="3"/>
        <v>94.728455716372324</v>
      </c>
      <c r="L57" s="81">
        <v>4100.2</v>
      </c>
      <c r="M57" s="25">
        <v>4100.2</v>
      </c>
      <c r="N57" s="39">
        <f t="shared" si="2"/>
        <v>0</v>
      </c>
      <c r="O57" s="74">
        <f t="shared" si="4"/>
        <v>95.790113073544532</v>
      </c>
    </row>
    <row r="58" spans="1:15" ht="51">
      <c r="A58" s="42" t="s">
        <v>26</v>
      </c>
      <c r="B58" s="24">
        <v>51209.7</v>
      </c>
      <c r="C58" s="24">
        <f>33813.6+552.4</f>
        <v>34366</v>
      </c>
      <c r="D58" s="24">
        <f>30888.5+494+3405.8-317.1</f>
        <v>34471.200000000004</v>
      </c>
      <c r="E58" s="28">
        <f t="shared" si="6"/>
        <v>105.20000000000437</v>
      </c>
      <c r="F58" s="26">
        <f t="shared" si="7"/>
        <v>67.108379857722269</v>
      </c>
      <c r="G58" s="90" t="s">
        <v>94</v>
      </c>
      <c r="H58" s="81">
        <f>32121+552.4</f>
        <v>32673.4</v>
      </c>
      <c r="I58" s="25">
        <f>29115.4+469.3+3405.8-317.1</f>
        <v>32673.4</v>
      </c>
      <c r="J58" s="39">
        <f t="shared" si="1"/>
        <v>0</v>
      </c>
      <c r="K58" s="39">
        <f t="shared" si="3"/>
        <v>94.784631808582233</v>
      </c>
      <c r="L58" s="81">
        <f>30878.9+552.4</f>
        <v>31431.300000000003</v>
      </c>
      <c r="M58" s="25">
        <f>27893.1+449.5+3405.8-317.1</f>
        <v>31431.3</v>
      </c>
      <c r="N58" s="39">
        <f t="shared" si="2"/>
        <v>0</v>
      </c>
      <c r="O58" s="74">
        <f t="shared" si="4"/>
        <v>96.198436648772386</v>
      </c>
    </row>
    <row r="59" spans="1:15" ht="38.25">
      <c r="A59" s="42" t="s">
        <v>42</v>
      </c>
      <c r="B59" s="24">
        <v>10.9</v>
      </c>
      <c r="C59" s="24">
        <v>8.3000000000000007</v>
      </c>
      <c r="D59" s="24">
        <v>16.2</v>
      </c>
      <c r="E59" s="28">
        <f t="shared" si="6"/>
        <v>7.8999999999999986</v>
      </c>
      <c r="F59" s="26">
        <f t="shared" si="7"/>
        <v>76.146788990825684</v>
      </c>
      <c r="G59" s="90" t="s">
        <v>93</v>
      </c>
      <c r="H59" s="81">
        <v>8.6999999999999993</v>
      </c>
      <c r="I59" s="25">
        <v>11.8</v>
      </c>
      <c r="J59" s="39">
        <f t="shared" si="1"/>
        <v>3.1000000000000014</v>
      </c>
      <c r="K59" s="39">
        <f t="shared" si="3"/>
        <v>72.839506172839521</v>
      </c>
      <c r="L59" s="81">
        <v>0</v>
      </c>
      <c r="M59" s="25">
        <v>96.3</v>
      </c>
      <c r="N59" s="39">
        <f t="shared" si="2"/>
        <v>96.3</v>
      </c>
      <c r="O59" s="74">
        <f t="shared" si="4"/>
        <v>816.10169491525414</v>
      </c>
    </row>
    <row r="60" spans="1:15" ht="39" customHeight="1">
      <c r="A60" s="46" t="s">
        <v>63</v>
      </c>
      <c r="B60" s="24">
        <f>3108.4+14077.9+10000+1666.9-9467.3</f>
        <v>19385.900000000001</v>
      </c>
      <c r="C60" s="24">
        <f>16123.3-1500</f>
        <v>14623.3</v>
      </c>
      <c r="D60" s="24">
        <f>12123.6+9+2490.7</f>
        <v>14623.3</v>
      </c>
      <c r="E60" s="28">
        <f t="shared" si="6"/>
        <v>0</v>
      </c>
      <c r="F60" s="26">
        <f t="shared" si="7"/>
        <v>75.432659819765902</v>
      </c>
      <c r="G60" s="79"/>
      <c r="H60" s="81">
        <f>15316.2-1425</f>
        <v>13891.2</v>
      </c>
      <c r="I60" s="25">
        <f>11517.4+8.5+2365.3</f>
        <v>13891.2</v>
      </c>
      <c r="J60" s="39">
        <f t="shared" si="1"/>
        <v>0</v>
      </c>
      <c r="K60" s="39">
        <f t="shared" si="3"/>
        <v>94.993606094383637</v>
      </c>
      <c r="L60" s="81">
        <f>14671.1-1365</f>
        <v>13306.1</v>
      </c>
      <c r="M60" s="25">
        <f>11032.4+8.2+2265.5</f>
        <v>13306.1</v>
      </c>
      <c r="N60" s="39">
        <f t="shared" si="2"/>
        <v>0</v>
      </c>
      <c r="O60" s="74">
        <f t="shared" si="4"/>
        <v>95.787980879981575</v>
      </c>
    </row>
    <row r="61" spans="1:15" s="18" customFormat="1" ht="25.5">
      <c r="A61" s="42" t="s">
        <v>64</v>
      </c>
      <c r="B61" s="24">
        <f>3691.3+552</f>
        <v>4243.3</v>
      </c>
      <c r="C61" s="24">
        <v>0</v>
      </c>
      <c r="D61" s="24">
        <v>0</v>
      </c>
      <c r="E61" s="28">
        <f t="shared" si="6"/>
        <v>0</v>
      </c>
      <c r="F61" s="26">
        <f t="shared" si="7"/>
        <v>0</v>
      </c>
      <c r="G61" s="67"/>
      <c r="H61" s="81">
        <v>0</v>
      </c>
      <c r="I61" s="25"/>
      <c r="J61" s="39">
        <f t="shared" si="1"/>
        <v>0</v>
      </c>
      <c r="K61" s="39"/>
      <c r="L61" s="81">
        <v>0</v>
      </c>
      <c r="M61" s="25"/>
      <c r="N61" s="39">
        <f t="shared" si="2"/>
        <v>0</v>
      </c>
      <c r="O61" s="74"/>
    </row>
    <row r="62" spans="1:15" ht="21" customHeight="1">
      <c r="A62" s="42" t="s">
        <v>65</v>
      </c>
      <c r="B62" s="24">
        <f>527.5+750</f>
        <v>1277.5</v>
      </c>
      <c r="C62" s="24">
        <v>1500</v>
      </c>
      <c r="D62" s="24">
        <v>1500</v>
      </c>
      <c r="E62" s="28">
        <f t="shared" si="6"/>
        <v>0</v>
      </c>
      <c r="F62" s="26">
        <f t="shared" si="7"/>
        <v>117.41682974559686</v>
      </c>
      <c r="G62" s="57"/>
      <c r="H62" s="81">
        <v>1425</v>
      </c>
      <c r="I62" s="25">
        <v>1425</v>
      </c>
      <c r="J62" s="39">
        <f t="shared" si="1"/>
        <v>0</v>
      </c>
      <c r="K62" s="39">
        <f t="shared" si="3"/>
        <v>95</v>
      </c>
      <c r="L62" s="81">
        <v>1365</v>
      </c>
      <c r="M62" s="25">
        <v>1365</v>
      </c>
      <c r="N62" s="39">
        <f t="shared" si="2"/>
        <v>0</v>
      </c>
      <c r="O62" s="74">
        <f t="shared" si="4"/>
        <v>95.78947368421052</v>
      </c>
    </row>
    <row r="63" spans="1:15" ht="38.25">
      <c r="A63" s="51" t="s">
        <v>27</v>
      </c>
      <c r="B63" s="24">
        <f>280+471.8+2108.4+1380.7+10623.9-447.7</f>
        <v>14417.099999999999</v>
      </c>
      <c r="C63" s="24">
        <f>15534.7-552.4</f>
        <v>14982.300000000001</v>
      </c>
      <c r="D63" s="24">
        <f>280+400+12026.4+2222.9</f>
        <v>14929.3</v>
      </c>
      <c r="E63" s="28">
        <f t="shared" si="6"/>
        <v>-53.000000000001819</v>
      </c>
      <c r="F63" s="26">
        <f t="shared" si="7"/>
        <v>103.92034459079844</v>
      </c>
      <c r="G63" s="58" t="s">
        <v>102</v>
      </c>
      <c r="H63" s="81">
        <f>15127-552.4</f>
        <v>14574.6</v>
      </c>
      <c r="I63" s="25">
        <f>266+380+11425.1+2445.2</f>
        <v>14516.3</v>
      </c>
      <c r="J63" s="39">
        <f t="shared" si="1"/>
        <v>-58.300000000001091</v>
      </c>
      <c r="K63" s="39">
        <f t="shared" si="3"/>
        <v>97.233627832517271</v>
      </c>
      <c r="L63" s="81">
        <f>12115.2-552.4</f>
        <v>11562.800000000001</v>
      </c>
      <c r="M63" s="25">
        <f>254.8+364+10944+2689.8</f>
        <v>14252.599999999999</v>
      </c>
      <c r="N63" s="39">
        <f t="shared" si="2"/>
        <v>2689.7999999999975</v>
      </c>
      <c r="O63" s="74">
        <f t="shared" si="4"/>
        <v>98.183421395259117</v>
      </c>
    </row>
    <row r="64" spans="1:15" s="18" customFormat="1">
      <c r="A64" s="47" t="s">
        <v>28</v>
      </c>
      <c r="B64" s="48">
        <f>SUM(B56:B63)</f>
        <v>104776.29999999999</v>
      </c>
      <c r="C64" s="48">
        <f>SUM(C56:C63)</f>
        <v>71511.400000000009</v>
      </c>
      <c r="D64" s="48">
        <f>SUM(D56:D63)</f>
        <v>71877</v>
      </c>
      <c r="E64" s="4">
        <f t="shared" si="6"/>
        <v>365.59999999999127</v>
      </c>
      <c r="F64" s="50">
        <f>C64/B64*100</f>
        <v>68.251503441140798</v>
      </c>
      <c r="G64" s="67"/>
      <c r="H64" s="86">
        <f>SUM(H56:H63)</f>
        <v>68290.5</v>
      </c>
      <c r="I64" s="86">
        <f>SUM(I56:I63)</f>
        <v>68525.600000000006</v>
      </c>
      <c r="J64" s="36">
        <f t="shared" si="1"/>
        <v>235.10000000000582</v>
      </c>
      <c r="K64" s="36">
        <f t="shared" si="3"/>
        <v>95.337312353047579</v>
      </c>
      <c r="L64" s="86">
        <f>SUM(L56:L63)</f>
        <v>63142.100000000006</v>
      </c>
      <c r="M64" s="86">
        <f>SUM(M56:M63)</f>
        <v>66206.2</v>
      </c>
      <c r="N64" s="36">
        <f t="shared" si="2"/>
        <v>3064.0999999999913</v>
      </c>
      <c r="O64" s="75">
        <f t="shared" si="4"/>
        <v>96.615279545162664</v>
      </c>
    </row>
    <row r="65" spans="1:15" ht="25.5">
      <c r="A65" s="52" t="s">
        <v>66</v>
      </c>
      <c r="B65" s="24">
        <v>0</v>
      </c>
      <c r="C65" s="24">
        <v>10.4</v>
      </c>
      <c r="D65" s="24">
        <v>10.4</v>
      </c>
      <c r="E65" s="28">
        <f t="shared" si="6"/>
        <v>0</v>
      </c>
      <c r="F65" s="26"/>
      <c r="G65" s="67" t="s">
        <v>87</v>
      </c>
      <c r="H65" s="81">
        <v>0</v>
      </c>
      <c r="I65" s="25">
        <v>0</v>
      </c>
      <c r="J65" s="39">
        <f t="shared" si="1"/>
        <v>0</v>
      </c>
      <c r="K65" s="39">
        <f t="shared" si="3"/>
        <v>0</v>
      </c>
      <c r="L65" s="81">
        <v>0</v>
      </c>
      <c r="M65" s="25">
        <v>0</v>
      </c>
      <c r="N65" s="39">
        <f t="shared" si="2"/>
        <v>0</v>
      </c>
      <c r="O65" s="74"/>
    </row>
    <row r="66" spans="1:15" s="18" customFormat="1">
      <c r="A66" s="47" t="s">
        <v>67</v>
      </c>
      <c r="B66" s="48">
        <f>SUM(B65)</f>
        <v>0</v>
      </c>
      <c r="C66" s="48">
        <f>SUM(C65)</f>
        <v>10.4</v>
      </c>
      <c r="D66" s="48">
        <f>SUM(D65)</f>
        <v>10.4</v>
      </c>
      <c r="E66" s="4">
        <f t="shared" si="6"/>
        <v>0</v>
      </c>
      <c r="F66" s="50">
        <v>0</v>
      </c>
      <c r="G66" s="67"/>
      <c r="H66" s="86">
        <f>H65</f>
        <v>0</v>
      </c>
      <c r="I66" s="86">
        <f>I65</f>
        <v>0</v>
      </c>
      <c r="J66" s="36">
        <f t="shared" si="1"/>
        <v>0</v>
      </c>
      <c r="K66" s="36">
        <f t="shared" si="3"/>
        <v>0</v>
      </c>
      <c r="L66" s="86">
        <f>L65</f>
        <v>0</v>
      </c>
      <c r="M66" s="86">
        <f>M65</f>
        <v>0</v>
      </c>
      <c r="N66" s="36">
        <f t="shared" si="2"/>
        <v>0</v>
      </c>
      <c r="O66" s="75"/>
    </row>
    <row r="67" spans="1:15">
      <c r="A67" s="51" t="s">
        <v>29</v>
      </c>
      <c r="B67" s="24">
        <f>4672.2+1694.8</f>
        <v>6367</v>
      </c>
      <c r="C67" s="24">
        <v>7225.2</v>
      </c>
      <c r="D67" s="24">
        <v>7225.2</v>
      </c>
      <c r="E67" s="28">
        <f t="shared" si="6"/>
        <v>0</v>
      </c>
      <c r="F67" s="26">
        <f t="shared" ref="F67:F71" si="9">C67/B67*100</f>
        <v>113.47887545154704</v>
      </c>
      <c r="G67" s="67"/>
      <c r="H67" s="81">
        <v>6863.9</v>
      </c>
      <c r="I67" s="25">
        <v>6863.9</v>
      </c>
      <c r="J67" s="39">
        <f t="shared" si="1"/>
        <v>0</v>
      </c>
      <c r="K67" s="39">
        <f t="shared" si="3"/>
        <v>94.999446382107067</v>
      </c>
      <c r="L67" s="81">
        <v>6574.9</v>
      </c>
      <c r="M67" s="25">
        <v>6574.9</v>
      </c>
      <c r="N67" s="39">
        <f t="shared" si="2"/>
        <v>0</v>
      </c>
      <c r="O67" s="74">
        <f t="shared" si="4"/>
        <v>95.78956569880097</v>
      </c>
    </row>
    <row r="68" spans="1:15">
      <c r="A68" s="51" t="s">
        <v>30</v>
      </c>
      <c r="B68" s="24">
        <f>B69+B70+B71</f>
        <v>3459.1</v>
      </c>
      <c r="C68" s="24">
        <f>C69+C70+C71</f>
        <v>2968.8</v>
      </c>
      <c r="D68" s="24">
        <f>D69+D70+D71</f>
        <v>2190.6000000000004</v>
      </c>
      <c r="E68" s="28">
        <f t="shared" si="6"/>
        <v>-778.19999999999982</v>
      </c>
      <c r="F68" s="26">
        <f t="shared" si="9"/>
        <v>85.825792836286908</v>
      </c>
      <c r="G68" s="58"/>
      <c r="H68" s="81">
        <f>H69+H70+H71</f>
        <v>1412.4</v>
      </c>
      <c r="I68" s="81">
        <f>I69+I70+I71</f>
        <v>1412.4</v>
      </c>
      <c r="J68" s="39">
        <f t="shared" si="1"/>
        <v>0</v>
      </c>
      <c r="K68" s="39">
        <f t="shared" si="3"/>
        <v>64.475486168173106</v>
      </c>
      <c r="L68" s="81">
        <f>L69+L70+L71</f>
        <v>634.20000000000005</v>
      </c>
      <c r="M68" s="81">
        <f>M69+M70+M71</f>
        <v>1412.4</v>
      </c>
      <c r="N68" s="39">
        <f t="shared" si="2"/>
        <v>778.2</v>
      </c>
      <c r="O68" s="74">
        <f t="shared" si="4"/>
        <v>100</v>
      </c>
    </row>
    <row r="69" spans="1:15" ht="51">
      <c r="A69" s="52" t="s">
        <v>31</v>
      </c>
      <c r="B69" s="24">
        <v>271.3</v>
      </c>
      <c r="C69" s="24">
        <v>317.10000000000002</v>
      </c>
      <c r="D69" s="24">
        <v>317.10000000000002</v>
      </c>
      <c r="E69" s="28">
        <f t="shared" si="6"/>
        <v>0</v>
      </c>
      <c r="F69" s="26">
        <f t="shared" si="9"/>
        <v>116.88168079616661</v>
      </c>
      <c r="G69" s="80"/>
      <c r="H69" s="81">
        <v>317.10000000000002</v>
      </c>
      <c r="I69" s="25">
        <v>317.10000000000002</v>
      </c>
      <c r="J69" s="39">
        <f t="shared" si="1"/>
        <v>0</v>
      </c>
      <c r="K69" s="39">
        <f t="shared" si="3"/>
        <v>100</v>
      </c>
      <c r="L69" s="81">
        <v>317.10000000000002</v>
      </c>
      <c r="M69" s="25">
        <v>317.10000000000002</v>
      </c>
      <c r="N69" s="39">
        <f t="shared" si="2"/>
        <v>0</v>
      </c>
      <c r="O69" s="74">
        <f t="shared" si="4"/>
        <v>100</v>
      </c>
    </row>
    <row r="70" spans="1:15" ht="38.25">
      <c r="A70" s="52" t="s">
        <v>32</v>
      </c>
      <c r="B70" s="24">
        <v>271.3</v>
      </c>
      <c r="C70" s="24">
        <v>317.10000000000002</v>
      </c>
      <c r="D70" s="24">
        <v>317.10000000000002</v>
      </c>
      <c r="E70" s="28">
        <f t="shared" si="6"/>
        <v>0</v>
      </c>
      <c r="F70" s="26">
        <f t="shared" si="9"/>
        <v>116.88168079616661</v>
      </c>
      <c r="G70" s="80"/>
      <c r="H70" s="81">
        <v>317.10000000000002</v>
      </c>
      <c r="I70" s="25">
        <v>317.10000000000002</v>
      </c>
      <c r="J70" s="39">
        <f t="shared" si="1"/>
        <v>0</v>
      </c>
      <c r="K70" s="39">
        <f t="shared" si="3"/>
        <v>100</v>
      </c>
      <c r="L70" s="81">
        <v>317.10000000000002</v>
      </c>
      <c r="M70" s="25">
        <v>317.10000000000002</v>
      </c>
      <c r="N70" s="39">
        <f t="shared" si="2"/>
        <v>0</v>
      </c>
      <c r="O70" s="74">
        <f t="shared" si="4"/>
        <v>100</v>
      </c>
    </row>
    <row r="71" spans="1:15" ht="63.75">
      <c r="A71" s="52" t="s">
        <v>43</v>
      </c>
      <c r="B71" s="24">
        <v>2916.5</v>
      </c>
      <c r="C71" s="24">
        <v>2334.6</v>
      </c>
      <c r="D71" s="24">
        <f>1556.4</f>
        <v>1556.4</v>
      </c>
      <c r="E71" s="28">
        <f t="shared" si="6"/>
        <v>-778.19999999999982</v>
      </c>
      <c r="F71" s="26">
        <f t="shared" si="9"/>
        <v>80.048002743013882</v>
      </c>
      <c r="G71" s="89" t="s">
        <v>91</v>
      </c>
      <c r="H71" s="81">
        <v>778.2</v>
      </c>
      <c r="I71" s="25">
        <v>778.2</v>
      </c>
      <c r="J71" s="39">
        <f t="shared" si="1"/>
        <v>0</v>
      </c>
      <c r="K71" s="39">
        <f t="shared" si="3"/>
        <v>50</v>
      </c>
      <c r="L71" s="81">
        <v>0</v>
      </c>
      <c r="M71" s="25">
        <v>778.2</v>
      </c>
      <c r="N71" s="39">
        <f t="shared" si="2"/>
        <v>778.2</v>
      </c>
      <c r="O71" s="74">
        <f t="shared" si="4"/>
        <v>100</v>
      </c>
    </row>
    <row r="72" spans="1:15" s="18" customFormat="1">
      <c r="A72" s="47" t="s">
        <v>33</v>
      </c>
      <c r="B72" s="48">
        <f>B67+B68</f>
        <v>9826.1</v>
      </c>
      <c r="C72" s="48">
        <f>C67+C68</f>
        <v>10194</v>
      </c>
      <c r="D72" s="48">
        <f>D67+D68</f>
        <v>9415.7999999999993</v>
      </c>
      <c r="E72" s="4">
        <f t="shared" si="6"/>
        <v>-778.20000000000073</v>
      </c>
      <c r="F72" s="50">
        <f>C72/B72*100</f>
        <v>103.74411007419016</v>
      </c>
      <c r="G72" s="78"/>
      <c r="H72" s="86">
        <f>H67+H68</f>
        <v>8276.2999999999993</v>
      </c>
      <c r="I72" s="86">
        <f>I67+I68</f>
        <v>8276.2999999999993</v>
      </c>
      <c r="J72" s="36">
        <f t="shared" si="1"/>
        <v>0</v>
      </c>
      <c r="K72" s="36">
        <f t="shared" si="3"/>
        <v>87.89800123197179</v>
      </c>
      <c r="L72" s="86">
        <f>L67+L68</f>
        <v>7209.0999999999995</v>
      </c>
      <c r="M72" s="86">
        <f>M67+M68</f>
        <v>7987.2999999999993</v>
      </c>
      <c r="N72" s="36">
        <f t="shared" si="2"/>
        <v>778.19999999999982</v>
      </c>
      <c r="O72" s="75">
        <f t="shared" si="4"/>
        <v>96.508101446298468</v>
      </c>
    </row>
    <row r="73" spans="1:15" s="18" customFormat="1" ht="38.25">
      <c r="A73" s="47" t="s">
        <v>34</v>
      </c>
      <c r="B73" s="24">
        <v>0</v>
      </c>
      <c r="C73" s="24">
        <v>0</v>
      </c>
      <c r="D73" s="24">
        <v>0</v>
      </c>
      <c r="E73" s="25">
        <f>C73-B73</f>
        <v>0</v>
      </c>
      <c r="F73" s="25">
        <f>E73-C73</f>
        <v>0</v>
      </c>
      <c r="G73" s="80" t="s">
        <v>88</v>
      </c>
      <c r="H73" s="81">
        <v>22541</v>
      </c>
      <c r="I73" s="25">
        <v>23345.7</v>
      </c>
      <c r="J73" s="39">
        <f t="shared" si="1"/>
        <v>804.70000000000073</v>
      </c>
      <c r="K73" s="39"/>
      <c r="L73" s="81">
        <v>36524.5</v>
      </c>
      <c r="M73" s="25">
        <v>37509.1</v>
      </c>
      <c r="N73" s="39">
        <f t="shared" si="2"/>
        <v>984.59999999999854</v>
      </c>
      <c r="O73" s="74">
        <f t="shared" ref="O73:O74" si="10">M73/I73*100</f>
        <v>160.66813160453529</v>
      </c>
    </row>
    <row r="74" spans="1:15" s="18" customFormat="1">
      <c r="A74" s="47" t="s">
        <v>35</v>
      </c>
      <c r="B74" s="48">
        <f>B54+B55</f>
        <v>1268891.5</v>
      </c>
      <c r="C74" s="48">
        <f>C54+C55</f>
        <v>1469180.8000000003</v>
      </c>
      <c r="D74" s="48">
        <f>D54+D55</f>
        <v>1518398.9</v>
      </c>
      <c r="E74" s="4">
        <f t="shared" si="6"/>
        <v>49218.099999999627</v>
      </c>
      <c r="F74" s="50">
        <f t="shared" ref="F74:F75" si="11">C74/B74*100</f>
        <v>115.78458835920962</v>
      </c>
      <c r="G74" s="78"/>
      <c r="H74" s="86">
        <f t="shared" ref="H74:I74" si="12">H54+H55</f>
        <v>1515184.1</v>
      </c>
      <c r="I74" s="86">
        <f t="shared" si="12"/>
        <v>1542787.7999999998</v>
      </c>
      <c r="J74" s="36">
        <f t="shared" si="1"/>
        <v>27603.699999999721</v>
      </c>
      <c r="K74" s="36">
        <f t="shared" si="3"/>
        <v>101.60622482010491</v>
      </c>
      <c r="L74" s="86">
        <f t="shared" ref="L74:M74" si="13">L54+L55</f>
        <v>1453774.4999999998</v>
      </c>
      <c r="M74" s="86">
        <f t="shared" si="13"/>
        <v>1487878.1</v>
      </c>
      <c r="N74" s="36">
        <f t="shared" ref="N74" si="14">M74-L74</f>
        <v>34103.600000000326</v>
      </c>
      <c r="O74" s="75">
        <f t="shared" si="10"/>
        <v>96.440878000201991</v>
      </c>
    </row>
    <row r="75" spans="1:15" s="18" customFormat="1">
      <c r="A75" s="47" t="s">
        <v>36</v>
      </c>
      <c r="B75" s="48">
        <f>B39-B74</f>
        <v>-15326.700000000186</v>
      </c>
      <c r="C75" s="48">
        <f>C39-C74</f>
        <v>-22340.900000000373</v>
      </c>
      <c r="D75" s="48">
        <f>D39-D74</f>
        <v>-22653.599999999627</v>
      </c>
      <c r="E75" s="4">
        <f t="shared" si="6"/>
        <v>-312.69999999925494</v>
      </c>
      <c r="F75" s="50">
        <f t="shared" si="11"/>
        <v>145.76458076428781</v>
      </c>
      <c r="G75" s="78"/>
      <c r="H75" s="86">
        <f>H39-H74</f>
        <v>0</v>
      </c>
      <c r="I75" s="86">
        <f>I39-I74</f>
        <v>0</v>
      </c>
      <c r="J75" s="36">
        <f t="shared" ref="J75" si="15">I75-H75</f>
        <v>0</v>
      </c>
      <c r="K75" s="36">
        <f t="shared" ref="K75" si="16">I75/D75*100</f>
        <v>0</v>
      </c>
      <c r="L75" s="86">
        <f>L39-L74</f>
        <v>0</v>
      </c>
      <c r="M75" s="49">
        <f t="shared" ref="M75" si="17">L75-H75</f>
        <v>0</v>
      </c>
      <c r="N75" s="50"/>
      <c r="O75" s="55"/>
    </row>
    <row r="76" spans="1:15" ht="15.75">
      <c r="A76" s="5"/>
      <c r="B76" s="6"/>
      <c r="C76" s="6"/>
      <c r="D76" s="6"/>
      <c r="E76" s="7"/>
      <c r="F76" s="22"/>
      <c r="G76" s="8"/>
      <c r="H76" s="6"/>
      <c r="I76" s="9"/>
      <c r="J76" s="8"/>
      <c r="K76" s="8"/>
      <c r="L76" s="6"/>
      <c r="M76" s="10"/>
      <c r="N76" s="8"/>
    </row>
    <row r="77" spans="1:15">
      <c r="A77" s="5"/>
      <c r="B77" s="6"/>
      <c r="C77" s="6"/>
      <c r="D77" s="6"/>
      <c r="E77" s="9"/>
      <c r="F77" s="8"/>
      <c r="G77" s="8"/>
      <c r="H77" s="6"/>
      <c r="I77" s="9"/>
      <c r="J77" s="8"/>
      <c r="K77" s="8"/>
      <c r="L77" s="6"/>
      <c r="M77" s="10"/>
      <c r="N77" s="8"/>
    </row>
    <row r="78" spans="1:15">
      <c r="A78" s="5"/>
      <c r="B78" s="6"/>
      <c r="C78" s="6"/>
      <c r="D78" s="6"/>
      <c r="E78" s="9"/>
      <c r="F78" s="8"/>
      <c r="G78" s="8"/>
      <c r="H78" s="6"/>
      <c r="I78" s="9"/>
      <c r="J78" s="8"/>
      <c r="K78" s="8"/>
      <c r="L78" s="6"/>
      <c r="M78" s="10"/>
      <c r="N78" s="8"/>
    </row>
    <row r="79" spans="1:15">
      <c r="A79" s="5"/>
      <c r="B79" s="6"/>
      <c r="C79" s="6"/>
      <c r="D79" s="6"/>
      <c r="E79" s="9"/>
      <c r="F79" s="8"/>
      <c r="G79" s="8"/>
      <c r="H79" s="6"/>
      <c r="I79" s="9"/>
      <c r="J79" s="8"/>
      <c r="K79" s="8"/>
      <c r="L79" s="6"/>
      <c r="M79" s="10"/>
      <c r="N79" s="8"/>
    </row>
    <row r="80" spans="1:15">
      <c r="A80" s="5"/>
      <c r="B80" s="6"/>
      <c r="C80" s="6"/>
      <c r="D80" s="6"/>
      <c r="E80" s="9"/>
      <c r="F80" s="8"/>
      <c r="G80" s="8"/>
      <c r="H80" s="6"/>
      <c r="I80" s="9"/>
      <c r="J80" s="8"/>
      <c r="K80" s="8"/>
      <c r="L80" s="6"/>
      <c r="M80" s="10"/>
      <c r="N80" s="8"/>
    </row>
    <row r="81" spans="1:14">
      <c r="A81" s="5"/>
      <c r="B81" s="6"/>
      <c r="C81" s="6"/>
      <c r="D81" s="6"/>
      <c r="E81" s="9"/>
      <c r="F81" s="8"/>
      <c r="G81" s="8"/>
      <c r="H81" s="6"/>
      <c r="I81" s="9"/>
      <c r="J81" s="8"/>
      <c r="K81" s="8"/>
      <c r="L81" s="6"/>
      <c r="M81" s="10"/>
      <c r="N81" s="8"/>
    </row>
    <row r="82" spans="1:14">
      <c r="A82" s="5"/>
      <c r="B82" s="6"/>
      <c r="C82" s="6"/>
      <c r="D82" s="6"/>
      <c r="E82" s="9"/>
      <c r="F82" s="8"/>
      <c r="G82" s="8"/>
      <c r="H82" s="6"/>
      <c r="I82" s="9"/>
      <c r="J82" s="8"/>
      <c r="K82" s="8"/>
      <c r="L82" s="6"/>
      <c r="M82" s="10"/>
      <c r="N82" s="8"/>
    </row>
    <row r="83" spans="1:14">
      <c r="A83" s="5"/>
      <c r="B83" s="6"/>
      <c r="C83" s="6"/>
      <c r="D83" s="6"/>
      <c r="E83" s="9"/>
      <c r="F83" s="8"/>
      <c r="G83" s="8"/>
      <c r="H83" s="6"/>
      <c r="I83" s="9"/>
      <c r="J83" s="8"/>
      <c r="K83" s="8"/>
      <c r="L83" s="6"/>
      <c r="M83" s="10"/>
      <c r="N83" s="8"/>
    </row>
    <row r="84" spans="1:14">
      <c r="A84" s="5"/>
      <c r="B84" s="6"/>
      <c r="C84" s="6"/>
      <c r="D84" s="6"/>
      <c r="E84" s="9"/>
      <c r="F84" s="8"/>
      <c r="G84" s="8"/>
      <c r="H84" s="6"/>
      <c r="I84" s="9"/>
      <c r="J84" s="8"/>
      <c r="K84" s="8"/>
      <c r="L84" s="6"/>
      <c r="M84" s="10"/>
      <c r="N84" s="8"/>
    </row>
    <row r="85" spans="1:14">
      <c r="A85" s="5"/>
      <c r="B85" s="6"/>
      <c r="C85" s="6"/>
      <c r="D85" s="6"/>
      <c r="E85" s="9"/>
      <c r="F85" s="8"/>
      <c r="G85" s="8"/>
      <c r="H85" s="6"/>
      <c r="I85" s="9"/>
      <c r="J85" s="8"/>
      <c r="K85" s="8"/>
      <c r="L85" s="6"/>
      <c r="M85" s="10"/>
      <c r="N85" s="8"/>
    </row>
    <row r="86" spans="1:14">
      <c r="A86" s="5"/>
      <c r="B86" s="6"/>
      <c r="C86" s="6"/>
      <c r="D86" s="6"/>
      <c r="E86" s="9"/>
      <c r="F86" s="8"/>
      <c r="G86" s="8"/>
      <c r="H86" s="6"/>
      <c r="I86" s="9"/>
      <c r="J86" s="8"/>
      <c r="K86" s="8"/>
      <c r="L86" s="6"/>
      <c r="M86" s="10"/>
      <c r="N86" s="8"/>
    </row>
    <row r="87" spans="1:14">
      <c r="A87" s="5"/>
      <c r="B87" s="6"/>
      <c r="C87" s="6"/>
      <c r="D87" s="6"/>
      <c r="E87" s="9"/>
      <c r="F87" s="8"/>
      <c r="G87" s="8"/>
      <c r="H87" s="6"/>
      <c r="I87" s="9"/>
      <c r="J87" s="8"/>
      <c r="K87" s="8"/>
      <c r="L87" s="6"/>
      <c r="M87" s="10"/>
      <c r="N87" s="8"/>
    </row>
    <row r="88" spans="1:14">
      <c r="A88" s="5"/>
      <c r="B88" s="6"/>
      <c r="C88" s="6"/>
      <c r="D88" s="6"/>
      <c r="E88" s="9"/>
      <c r="F88" s="8"/>
      <c r="G88" s="8"/>
      <c r="H88" s="6"/>
      <c r="I88" s="9"/>
      <c r="J88" s="8"/>
      <c r="K88" s="8"/>
      <c r="L88" s="6"/>
      <c r="M88" s="10"/>
      <c r="N88" s="8"/>
    </row>
    <row r="89" spans="1:14">
      <c r="A89" s="5"/>
      <c r="B89" s="6"/>
      <c r="C89" s="6"/>
      <c r="D89" s="6"/>
      <c r="E89" s="9"/>
      <c r="F89" s="8"/>
      <c r="G89" s="8"/>
      <c r="H89" s="6"/>
      <c r="I89" s="9"/>
      <c r="J89" s="8"/>
      <c r="K89" s="8"/>
      <c r="L89" s="6"/>
      <c r="M89" s="10"/>
      <c r="N89" s="8"/>
    </row>
    <row r="90" spans="1:14">
      <c r="A90" s="5"/>
      <c r="B90" s="6"/>
      <c r="C90" s="6"/>
      <c r="D90" s="6"/>
      <c r="E90" s="9"/>
      <c r="F90" s="8"/>
      <c r="G90" s="8"/>
      <c r="H90" s="6"/>
      <c r="I90" s="9"/>
      <c r="J90" s="8"/>
      <c r="K90" s="8"/>
      <c r="L90" s="6"/>
      <c r="M90" s="10"/>
      <c r="N90" s="8"/>
    </row>
    <row r="91" spans="1:14">
      <c r="A91" s="5"/>
      <c r="B91" s="6"/>
      <c r="C91" s="6"/>
      <c r="D91" s="6"/>
      <c r="E91" s="9"/>
      <c r="F91" s="8"/>
      <c r="G91" s="8"/>
      <c r="H91" s="6"/>
      <c r="I91" s="9"/>
      <c r="J91" s="8"/>
      <c r="K91" s="8"/>
      <c r="L91" s="6"/>
      <c r="M91" s="10"/>
      <c r="N91" s="8"/>
    </row>
    <row r="92" spans="1:14">
      <c r="A92" s="5"/>
      <c r="B92" s="6"/>
      <c r="C92" s="6"/>
      <c r="D92" s="6"/>
      <c r="E92" s="9"/>
      <c r="F92" s="8"/>
      <c r="G92" s="8"/>
      <c r="H92" s="6"/>
      <c r="I92" s="9"/>
      <c r="J92" s="8"/>
      <c r="K92" s="8"/>
      <c r="L92" s="6"/>
      <c r="M92" s="10"/>
      <c r="N92" s="8"/>
    </row>
    <row r="93" spans="1:14">
      <c r="A93" s="5"/>
      <c r="B93" s="6"/>
      <c r="C93" s="6"/>
      <c r="D93" s="6"/>
      <c r="E93" s="9"/>
      <c r="F93" s="8"/>
      <c r="G93" s="8"/>
      <c r="H93" s="6"/>
      <c r="I93" s="9"/>
      <c r="J93" s="8"/>
      <c r="K93" s="8"/>
      <c r="L93" s="6"/>
      <c r="M93" s="10"/>
      <c r="N93" s="8"/>
    </row>
    <row r="94" spans="1:14">
      <c r="A94" s="5"/>
      <c r="B94" s="6"/>
      <c r="C94" s="6"/>
      <c r="D94" s="6"/>
      <c r="E94" s="9"/>
      <c r="F94" s="8"/>
      <c r="G94" s="8"/>
      <c r="H94" s="6"/>
      <c r="I94" s="9"/>
      <c r="J94" s="8"/>
      <c r="K94" s="8"/>
      <c r="L94" s="6"/>
      <c r="M94" s="10"/>
      <c r="N94" s="8"/>
    </row>
    <row r="95" spans="1:14">
      <c r="A95" s="5"/>
      <c r="B95" s="6"/>
      <c r="C95" s="6"/>
      <c r="D95" s="6"/>
      <c r="E95" s="9"/>
      <c r="F95" s="8"/>
      <c r="G95" s="8"/>
      <c r="H95" s="6"/>
      <c r="I95" s="9"/>
      <c r="J95" s="8"/>
      <c r="K95" s="8"/>
      <c r="L95" s="6"/>
      <c r="M95" s="10"/>
      <c r="N95" s="8"/>
    </row>
    <row r="96" spans="1:14">
      <c r="A96" s="5"/>
      <c r="B96" s="6"/>
      <c r="C96" s="6"/>
      <c r="D96" s="6"/>
      <c r="E96" s="9"/>
      <c r="F96" s="8"/>
      <c r="G96" s="8"/>
      <c r="H96" s="6"/>
      <c r="I96" s="9"/>
      <c r="J96" s="8"/>
      <c r="K96" s="8"/>
      <c r="L96" s="6"/>
      <c r="M96" s="10"/>
      <c r="N96" s="8"/>
    </row>
    <row r="97" spans="1:14">
      <c r="A97" s="5"/>
      <c r="B97" s="6"/>
      <c r="C97" s="6"/>
      <c r="D97" s="6"/>
      <c r="E97" s="9"/>
      <c r="F97" s="8"/>
      <c r="G97" s="8"/>
      <c r="H97" s="6"/>
      <c r="I97" s="9"/>
      <c r="J97" s="8"/>
      <c r="K97" s="8"/>
      <c r="L97" s="6"/>
      <c r="M97" s="10"/>
      <c r="N97" s="8"/>
    </row>
    <row r="98" spans="1:14">
      <c r="A98" s="5"/>
      <c r="B98" s="6"/>
      <c r="C98" s="6"/>
      <c r="D98" s="6"/>
      <c r="E98" s="9"/>
      <c r="F98" s="8"/>
      <c r="G98" s="8"/>
      <c r="H98" s="6"/>
      <c r="I98" s="9"/>
      <c r="J98" s="8"/>
      <c r="K98" s="8"/>
      <c r="L98" s="6"/>
      <c r="M98" s="10"/>
      <c r="N98" s="8"/>
    </row>
    <row r="99" spans="1:14">
      <c r="A99" s="5"/>
      <c r="B99" s="6"/>
      <c r="C99" s="6"/>
      <c r="D99" s="6"/>
      <c r="E99" s="9"/>
      <c r="F99" s="8"/>
      <c r="G99" s="8"/>
      <c r="H99" s="6"/>
      <c r="I99" s="9"/>
      <c r="J99" s="8"/>
      <c r="K99" s="8"/>
      <c r="L99" s="6"/>
      <c r="M99" s="10"/>
      <c r="N99" s="8"/>
    </row>
    <row r="100" spans="1:14">
      <c r="A100" s="5"/>
      <c r="B100" s="6"/>
      <c r="C100" s="6"/>
      <c r="D100" s="6"/>
      <c r="E100" s="9"/>
      <c r="F100" s="8"/>
      <c r="G100" s="8"/>
      <c r="H100" s="6"/>
      <c r="I100" s="9"/>
      <c r="J100" s="8"/>
      <c r="K100" s="8"/>
      <c r="L100" s="6"/>
      <c r="M100" s="10"/>
      <c r="N100" s="8"/>
    </row>
    <row r="101" spans="1:14">
      <c r="A101" s="5"/>
      <c r="B101" s="6"/>
      <c r="C101" s="6"/>
      <c r="D101" s="6"/>
      <c r="E101" s="9"/>
      <c r="F101" s="8"/>
      <c r="G101" s="8"/>
      <c r="H101" s="6"/>
      <c r="I101" s="9"/>
      <c r="J101" s="8"/>
      <c r="K101" s="8"/>
      <c r="L101" s="6"/>
      <c r="M101" s="10"/>
      <c r="N101" s="8"/>
    </row>
    <row r="102" spans="1:14">
      <c r="A102" s="5"/>
      <c r="B102" s="6"/>
      <c r="C102" s="6"/>
      <c r="D102" s="6"/>
      <c r="E102" s="9"/>
      <c r="F102" s="8"/>
      <c r="G102" s="8"/>
      <c r="H102" s="6"/>
      <c r="I102" s="9"/>
      <c r="J102" s="8"/>
      <c r="K102" s="8"/>
      <c r="L102" s="6"/>
      <c r="M102" s="10"/>
      <c r="N102" s="8"/>
    </row>
    <row r="103" spans="1:14">
      <c r="A103" s="5"/>
      <c r="B103" s="6"/>
      <c r="C103" s="6"/>
      <c r="D103" s="6"/>
      <c r="E103" s="9"/>
      <c r="F103" s="8"/>
      <c r="G103" s="8"/>
      <c r="H103" s="6"/>
      <c r="I103" s="9"/>
      <c r="J103" s="8"/>
      <c r="K103" s="8"/>
      <c r="L103" s="6"/>
      <c r="M103" s="10"/>
      <c r="N103" s="8"/>
    </row>
    <row r="104" spans="1:14">
      <c r="A104" s="5"/>
      <c r="B104" s="6"/>
      <c r="C104" s="6"/>
      <c r="D104" s="6"/>
      <c r="E104" s="9"/>
      <c r="F104" s="8"/>
      <c r="G104" s="8"/>
      <c r="H104" s="6"/>
      <c r="I104" s="9"/>
      <c r="J104" s="8"/>
      <c r="K104" s="8"/>
      <c r="L104" s="6"/>
      <c r="M104" s="10"/>
      <c r="N104" s="8"/>
    </row>
    <row r="105" spans="1:14">
      <c r="A105" s="5"/>
      <c r="B105" s="6"/>
      <c r="C105" s="6"/>
      <c r="D105" s="6"/>
      <c r="E105" s="9"/>
      <c r="F105" s="8"/>
      <c r="G105" s="8"/>
      <c r="H105" s="6"/>
      <c r="I105" s="9"/>
      <c r="J105" s="8"/>
      <c r="K105" s="8"/>
      <c r="L105" s="6"/>
      <c r="M105" s="10"/>
      <c r="N105" s="8"/>
    </row>
    <row r="106" spans="1:14">
      <c r="A106" s="5"/>
      <c r="B106" s="6"/>
      <c r="C106" s="6"/>
      <c r="D106" s="6"/>
      <c r="E106" s="9"/>
      <c r="F106" s="8"/>
      <c r="G106" s="8"/>
      <c r="H106" s="6"/>
      <c r="I106" s="9"/>
      <c r="J106" s="8"/>
      <c r="K106" s="8"/>
      <c r="L106" s="6"/>
      <c r="M106" s="10"/>
      <c r="N106" s="8"/>
    </row>
    <row r="107" spans="1:14">
      <c r="A107" s="5"/>
      <c r="B107" s="6"/>
      <c r="C107" s="6"/>
      <c r="D107" s="6"/>
      <c r="E107" s="9"/>
      <c r="F107" s="8"/>
      <c r="G107" s="8"/>
      <c r="H107" s="6"/>
      <c r="I107" s="9"/>
      <c r="J107" s="8"/>
      <c r="K107" s="8"/>
      <c r="L107" s="6"/>
      <c r="M107" s="10"/>
      <c r="N107" s="8"/>
    </row>
    <row r="108" spans="1:14">
      <c r="A108" s="5"/>
      <c r="B108" s="6"/>
      <c r="C108" s="6"/>
      <c r="D108" s="6"/>
      <c r="E108" s="9"/>
      <c r="F108" s="8"/>
      <c r="G108" s="8"/>
      <c r="H108" s="6"/>
      <c r="I108" s="9"/>
      <c r="J108" s="8"/>
      <c r="K108" s="8"/>
      <c r="L108" s="6"/>
      <c r="M108" s="10"/>
      <c r="N108" s="8"/>
    </row>
    <row r="109" spans="1:14">
      <c r="A109" s="5"/>
      <c r="B109" s="6"/>
      <c r="C109" s="6"/>
      <c r="D109" s="6"/>
      <c r="E109" s="9"/>
      <c r="F109" s="8"/>
      <c r="G109" s="8"/>
      <c r="H109" s="6"/>
      <c r="I109" s="9"/>
      <c r="J109" s="8"/>
      <c r="K109" s="8"/>
      <c r="L109" s="6"/>
      <c r="M109" s="10"/>
      <c r="N109" s="8"/>
    </row>
    <row r="110" spans="1:14">
      <c r="A110" s="5"/>
      <c r="B110" s="6"/>
      <c r="C110" s="6"/>
      <c r="D110" s="6"/>
      <c r="E110" s="9"/>
      <c r="F110" s="8"/>
      <c r="G110" s="8"/>
      <c r="H110" s="6"/>
      <c r="I110" s="9"/>
      <c r="J110" s="8"/>
      <c r="K110" s="8"/>
      <c r="L110" s="6"/>
      <c r="M110" s="10"/>
      <c r="N110" s="8"/>
    </row>
    <row r="111" spans="1:14">
      <c r="A111" s="5"/>
      <c r="B111" s="6"/>
      <c r="C111" s="6"/>
      <c r="D111" s="6"/>
      <c r="E111" s="9"/>
      <c r="F111" s="8"/>
      <c r="G111" s="8"/>
      <c r="H111" s="6"/>
      <c r="I111" s="9"/>
      <c r="J111" s="8"/>
      <c r="K111" s="8"/>
      <c r="L111" s="6"/>
      <c r="M111" s="10"/>
      <c r="N111" s="8"/>
    </row>
    <row r="112" spans="1:14">
      <c r="A112" s="5"/>
      <c r="B112" s="6"/>
      <c r="C112" s="6"/>
      <c r="D112" s="6"/>
      <c r="E112" s="9"/>
      <c r="F112" s="8"/>
      <c r="G112" s="8"/>
      <c r="H112" s="6"/>
      <c r="I112" s="9"/>
      <c r="J112" s="8"/>
      <c r="K112" s="8"/>
      <c r="L112" s="6"/>
      <c r="M112" s="10"/>
      <c r="N112" s="8"/>
    </row>
    <row r="113" spans="1:14">
      <c r="A113" s="5"/>
      <c r="B113" s="6"/>
      <c r="C113" s="6"/>
      <c r="D113" s="6"/>
      <c r="E113" s="9"/>
      <c r="F113" s="8"/>
      <c r="G113" s="8"/>
      <c r="H113" s="6"/>
      <c r="I113" s="9"/>
      <c r="J113" s="8"/>
      <c r="K113" s="8"/>
      <c r="L113" s="6"/>
      <c r="M113" s="10"/>
      <c r="N113" s="8"/>
    </row>
    <row r="114" spans="1:14">
      <c r="A114" s="5"/>
      <c r="B114" s="6"/>
      <c r="C114" s="6"/>
      <c r="D114" s="6"/>
      <c r="E114" s="9"/>
      <c r="F114" s="8"/>
      <c r="G114" s="8"/>
      <c r="H114" s="6"/>
      <c r="I114" s="9"/>
      <c r="J114" s="8"/>
      <c r="K114" s="8"/>
      <c r="L114" s="6"/>
      <c r="M114" s="10"/>
      <c r="N114" s="8"/>
    </row>
    <row r="115" spans="1:14">
      <c r="A115" s="5"/>
      <c r="B115" s="6"/>
      <c r="C115" s="6"/>
      <c r="D115" s="6"/>
      <c r="E115" s="9"/>
      <c r="F115" s="8"/>
      <c r="G115" s="8"/>
      <c r="H115" s="6"/>
      <c r="I115" s="9"/>
      <c r="J115" s="8"/>
      <c r="K115" s="8"/>
      <c r="L115" s="6"/>
      <c r="M115" s="10"/>
      <c r="N115" s="8"/>
    </row>
    <row r="116" spans="1:14">
      <c r="A116" s="5"/>
      <c r="B116" s="6"/>
      <c r="C116" s="6"/>
      <c r="D116" s="6"/>
      <c r="E116" s="9"/>
      <c r="F116" s="8"/>
      <c r="G116" s="8"/>
      <c r="H116" s="6"/>
      <c r="I116" s="9"/>
      <c r="J116" s="8"/>
      <c r="K116" s="8"/>
      <c r="L116" s="6"/>
      <c r="M116" s="10"/>
      <c r="N116" s="8"/>
    </row>
    <row r="117" spans="1:14">
      <c r="A117" s="5"/>
      <c r="B117" s="6"/>
      <c r="C117" s="6"/>
      <c r="D117" s="6"/>
      <c r="E117" s="9"/>
      <c r="F117" s="8"/>
      <c r="G117" s="8"/>
      <c r="H117" s="6"/>
      <c r="I117" s="9"/>
      <c r="J117" s="8"/>
      <c r="K117" s="8"/>
      <c r="L117" s="6"/>
      <c r="M117" s="10"/>
      <c r="N117" s="8"/>
    </row>
    <row r="118" spans="1:14">
      <c r="A118" s="5"/>
      <c r="B118" s="6"/>
      <c r="C118" s="6"/>
      <c r="D118" s="6"/>
      <c r="E118" s="9"/>
      <c r="F118" s="8"/>
      <c r="G118" s="8"/>
      <c r="H118" s="6"/>
      <c r="I118" s="9"/>
      <c r="J118" s="8"/>
      <c r="K118" s="8"/>
      <c r="L118" s="6"/>
      <c r="M118" s="10"/>
      <c r="N118" s="8"/>
    </row>
    <row r="119" spans="1:14">
      <c r="A119" s="5"/>
      <c r="B119" s="6"/>
      <c r="C119" s="6"/>
      <c r="D119" s="6"/>
      <c r="E119" s="9"/>
      <c r="F119" s="8"/>
      <c r="G119" s="8"/>
      <c r="H119" s="6"/>
      <c r="I119" s="9"/>
      <c r="J119" s="8"/>
      <c r="K119" s="8"/>
      <c r="L119" s="6"/>
      <c r="M119" s="10"/>
      <c r="N119" s="8"/>
    </row>
    <row r="120" spans="1:14">
      <c r="A120" s="5"/>
      <c r="B120" s="6"/>
      <c r="C120" s="6"/>
      <c r="D120" s="6"/>
      <c r="E120" s="9"/>
      <c r="F120" s="8"/>
      <c r="G120" s="8"/>
      <c r="H120" s="6"/>
      <c r="I120" s="9"/>
      <c r="J120" s="8"/>
      <c r="K120" s="8"/>
      <c r="L120" s="6"/>
      <c r="M120" s="10"/>
      <c r="N120" s="8"/>
    </row>
    <row r="121" spans="1:14">
      <c r="A121" s="5"/>
      <c r="B121" s="6"/>
      <c r="C121" s="6"/>
      <c r="D121" s="6"/>
      <c r="E121" s="9"/>
      <c r="F121" s="8"/>
      <c r="G121" s="8"/>
      <c r="H121" s="6"/>
      <c r="I121" s="9"/>
      <c r="J121" s="8"/>
      <c r="K121" s="8"/>
      <c r="L121" s="6"/>
      <c r="M121" s="10"/>
      <c r="N121" s="8"/>
    </row>
    <row r="122" spans="1:14">
      <c r="A122" s="5"/>
      <c r="B122" s="6"/>
      <c r="C122" s="6"/>
      <c r="D122" s="6"/>
      <c r="E122" s="9"/>
      <c r="F122" s="8"/>
      <c r="G122" s="8"/>
      <c r="H122" s="6"/>
      <c r="I122" s="9"/>
      <c r="J122" s="8"/>
      <c r="K122" s="8"/>
      <c r="L122" s="6"/>
      <c r="M122" s="10"/>
      <c r="N122" s="8"/>
    </row>
    <row r="123" spans="1:14">
      <c r="A123" s="5"/>
      <c r="B123" s="6"/>
      <c r="C123" s="6"/>
      <c r="D123" s="6"/>
      <c r="E123" s="9"/>
      <c r="F123" s="8"/>
      <c r="G123" s="8"/>
      <c r="H123" s="6"/>
      <c r="I123" s="9"/>
      <c r="J123" s="8"/>
      <c r="K123" s="8"/>
      <c r="L123" s="6"/>
      <c r="M123" s="10"/>
      <c r="N123" s="8"/>
    </row>
    <row r="124" spans="1:14">
      <c r="A124" s="5"/>
      <c r="B124" s="6"/>
      <c r="C124" s="6"/>
      <c r="D124" s="6"/>
      <c r="E124" s="9"/>
      <c r="F124" s="8"/>
      <c r="G124" s="8"/>
      <c r="H124" s="6"/>
      <c r="I124" s="9"/>
      <c r="J124" s="8"/>
      <c r="K124" s="8"/>
      <c r="L124" s="6"/>
      <c r="M124" s="10"/>
      <c r="N124" s="8"/>
    </row>
    <row r="125" spans="1:14">
      <c r="A125" s="5"/>
      <c r="B125" s="6"/>
      <c r="C125" s="6"/>
      <c r="D125" s="6"/>
      <c r="E125" s="9"/>
      <c r="F125" s="8"/>
      <c r="G125" s="8"/>
      <c r="H125" s="6"/>
      <c r="I125" s="9"/>
      <c r="J125" s="8"/>
      <c r="K125" s="8"/>
      <c r="L125" s="6"/>
      <c r="M125" s="10"/>
      <c r="N125" s="8"/>
    </row>
    <row r="126" spans="1:14">
      <c r="A126" s="5"/>
      <c r="B126" s="6"/>
      <c r="C126" s="6"/>
      <c r="D126" s="6"/>
      <c r="E126" s="9"/>
      <c r="F126" s="8"/>
      <c r="G126" s="8"/>
      <c r="H126" s="6"/>
      <c r="I126" s="9"/>
      <c r="J126" s="8"/>
      <c r="K126" s="8"/>
      <c r="L126" s="6"/>
      <c r="M126" s="10"/>
      <c r="N126" s="8"/>
    </row>
    <row r="127" spans="1:14">
      <c r="A127" s="5"/>
      <c r="B127" s="6"/>
      <c r="C127" s="6"/>
      <c r="D127" s="6"/>
      <c r="E127" s="9"/>
      <c r="F127" s="8"/>
      <c r="G127" s="8"/>
      <c r="H127" s="6"/>
      <c r="I127" s="9"/>
      <c r="J127" s="8"/>
      <c r="K127" s="8"/>
      <c r="L127" s="6"/>
      <c r="M127" s="10"/>
      <c r="N127" s="8"/>
    </row>
    <row r="128" spans="1:14">
      <c r="A128" s="5"/>
      <c r="B128" s="6"/>
      <c r="C128" s="6"/>
      <c r="D128" s="6"/>
      <c r="E128" s="9"/>
      <c r="F128" s="8"/>
      <c r="G128" s="8"/>
      <c r="H128" s="6"/>
      <c r="I128" s="9"/>
      <c r="J128" s="8"/>
      <c r="K128" s="8"/>
      <c r="L128" s="6"/>
      <c r="M128" s="10"/>
      <c r="N128" s="8"/>
    </row>
    <row r="129" spans="1:14">
      <c r="A129" s="5"/>
      <c r="B129" s="6"/>
      <c r="C129" s="6"/>
      <c r="D129" s="6"/>
      <c r="E129" s="9"/>
      <c r="F129" s="8"/>
      <c r="G129" s="8"/>
      <c r="H129" s="6"/>
      <c r="I129" s="9"/>
      <c r="J129" s="8"/>
      <c r="K129" s="8"/>
      <c r="L129" s="6"/>
      <c r="M129" s="10"/>
      <c r="N129" s="8"/>
    </row>
    <row r="130" spans="1:14">
      <c r="A130" s="5"/>
      <c r="B130" s="6"/>
      <c r="C130" s="6"/>
      <c r="D130" s="6"/>
      <c r="E130" s="9"/>
      <c r="F130" s="8"/>
      <c r="G130" s="8"/>
      <c r="H130" s="6"/>
      <c r="I130" s="9"/>
      <c r="J130" s="8"/>
      <c r="K130" s="8"/>
      <c r="L130" s="6"/>
      <c r="M130" s="10"/>
      <c r="N130" s="8"/>
    </row>
    <row r="131" spans="1:14">
      <c r="A131" s="5"/>
      <c r="B131" s="6"/>
      <c r="C131" s="6"/>
      <c r="D131" s="6"/>
      <c r="E131" s="9"/>
      <c r="F131" s="8"/>
      <c r="G131" s="8"/>
      <c r="H131" s="6"/>
      <c r="I131" s="9"/>
      <c r="J131" s="8"/>
      <c r="K131" s="8"/>
      <c r="L131" s="6"/>
      <c r="M131" s="10"/>
      <c r="N131" s="8"/>
    </row>
    <row r="132" spans="1:14">
      <c r="A132" s="5"/>
      <c r="B132" s="6"/>
      <c r="C132" s="6"/>
      <c r="D132" s="6"/>
      <c r="E132" s="9"/>
      <c r="F132" s="8"/>
      <c r="G132" s="8"/>
      <c r="H132" s="6"/>
      <c r="I132" s="9"/>
      <c r="J132" s="8"/>
      <c r="K132" s="8"/>
      <c r="L132" s="6"/>
      <c r="M132" s="10"/>
      <c r="N132" s="8"/>
    </row>
    <row r="133" spans="1:14">
      <c r="A133" s="5"/>
      <c r="B133" s="6"/>
      <c r="C133" s="6"/>
      <c r="D133" s="6"/>
      <c r="E133" s="9"/>
      <c r="F133" s="8"/>
      <c r="G133" s="8"/>
      <c r="H133" s="6"/>
      <c r="I133" s="9"/>
      <c r="J133" s="8"/>
      <c r="K133" s="8"/>
      <c r="L133" s="6"/>
      <c r="M133" s="10"/>
      <c r="N133" s="8"/>
    </row>
    <row r="134" spans="1:14">
      <c r="A134" s="5"/>
      <c r="B134" s="6"/>
      <c r="C134" s="6"/>
      <c r="D134" s="6"/>
      <c r="E134" s="9"/>
      <c r="F134" s="8"/>
      <c r="G134" s="8"/>
      <c r="H134" s="6"/>
      <c r="I134" s="9"/>
      <c r="J134" s="8"/>
      <c r="K134" s="8"/>
      <c r="L134" s="6"/>
      <c r="M134" s="10"/>
      <c r="N134" s="8"/>
    </row>
    <row r="135" spans="1:14">
      <c r="A135" s="5"/>
      <c r="B135" s="6"/>
      <c r="C135" s="6"/>
      <c r="D135" s="6"/>
      <c r="E135" s="9"/>
      <c r="F135" s="8"/>
      <c r="G135" s="8"/>
      <c r="H135" s="6"/>
      <c r="I135" s="9"/>
      <c r="J135" s="8"/>
      <c r="K135" s="8"/>
      <c r="L135" s="6"/>
      <c r="M135" s="10"/>
      <c r="N135" s="8"/>
    </row>
    <row r="136" spans="1:14">
      <c r="A136" s="5"/>
      <c r="B136" s="6"/>
      <c r="C136" s="6"/>
      <c r="D136" s="6"/>
      <c r="E136" s="9"/>
      <c r="F136" s="8"/>
      <c r="G136" s="8"/>
      <c r="H136" s="6"/>
      <c r="I136" s="9"/>
      <c r="J136" s="8"/>
      <c r="K136" s="8"/>
      <c r="L136" s="6"/>
      <c r="M136" s="10"/>
      <c r="N136" s="8"/>
    </row>
    <row r="137" spans="1:14">
      <c r="A137" s="5"/>
      <c r="B137" s="6"/>
      <c r="C137" s="6"/>
      <c r="D137" s="6"/>
      <c r="E137" s="9"/>
      <c r="F137" s="8"/>
      <c r="G137" s="8"/>
      <c r="H137" s="6"/>
      <c r="I137" s="9"/>
      <c r="J137" s="8"/>
      <c r="K137" s="8"/>
      <c r="L137" s="6"/>
      <c r="M137" s="10"/>
      <c r="N137" s="8"/>
    </row>
    <row r="138" spans="1:14">
      <c r="A138" s="5"/>
      <c r="B138" s="6"/>
      <c r="C138" s="6"/>
      <c r="D138" s="6"/>
      <c r="E138" s="9"/>
      <c r="F138" s="8"/>
      <c r="G138" s="8"/>
      <c r="H138" s="6"/>
      <c r="I138" s="9"/>
      <c r="J138" s="8"/>
      <c r="K138" s="8"/>
      <c r="L138" s="6"/>
      <c r="M138" s="10"/>
      <c r="N138" s="8"/>
    </row>
    <row r="139" spans="1:14">
      <c r="A139" s="5"/>
      <c r="B139" s="6"/>
      <c r="C139" s="6"/>
      <c r="D139" s="6"/>
      <c r="E139" s="9"/>
      <c r="F139" s="8"/>
      <c r="G139" s="8"/>
      <c r="H139" s="6"/>
      <c r="I139" s="9"/>
      <c r="J139" s="8"/>
      <c r="K139" s="8"/>
      <c r="L139" s="6"/>
      <c r="M139" s="10"/>
      <c r="N139" s="8"/>
    </row>
    <row r="140" spans="1:14">
      <c r="A140" s="5"/>
      <c r="B140" s="6"/>
      <c r="C140" s="6"/>
      <c r="D140" s="6"/>
      <c r="E140" s="9"/>
      <c r="F140" s="8"/>
      <c r="G140" s="8"/>
      <c r="H140" s="6"/>
      <c r="I140" s="9"/>
      <c r="J140" s="8"/>
      <c r="K140" s="8"/>
      <c r="L140" s="6"/>
      <c r="M140" s="10"/>
      <c r="N140" s="8"/>
    </row>
    <row r="141" spans="1:14">
      <c r="A141" s="5"/>
      <c r="B141" s="6"/>
      <c r="C141" s="6"/>
      <c r="D141" s="6"/>
      <c r="E141" s="9"/>
      <c r="F141" s="8"/>
      <c r="G141" s="8"/>
      <c r="H141" s="6"/>
      <c r="I141" s="9"/>
      <c r="J141" s="8"/>
      <c r="K141" s="8"/>
      <c r="L141" s="6"/>
      <c r="M141" s="10"/>
      <c r="N141" s="8"/>
    </row>
    <row r="142" spans="1:14">
      <c r="A142" s="5"/>
      <c r="B142" s="6"/>
      <c r="C142" s="6"/>
      <c r="D142" s="6"/>
      <c r="E142" s="9"/>
      <c r="F142" s="8"/>
      <c r="G142" s="8"/>
      <c r="H142" s="6"/>
      <c r="I142" s="9"/>
      <c r="J142" s="8"/>
      <c r="K142" s="8"/>
      <c r="L142" s="6"/>
      <c r="M142" s="10"/>
      <c r="N142" s="8"/>
    </row>
    <row r="143" spans="1:14">
      <c r="A143" s="5"/>
      <c r="B143" s="6"/>
      <c r="C143" s="6"/>
      <c r="D143" s="6"/>
      <c r="E143" s="9"/>
      <c r="F143" s="8"/>
      <c r="G143" s="8"/>
      <c r="H143" s="6"/>
      <c r="I143" s="9"/>
      <c r="J143" s="8"/>
      <c r="K143" s="8"/>
      <c r="L143" s="6"/>
      <c r="M143" s="10"/>
      <c r="N143" s="8"/>
    </row>
    <row r="144" spans="1:14">
      <c r="A144" s="5"/>
      <c r="B144" s="6"/>
      <c r="C144" s="6"/>
      <c r="D144" s="6"/>
      <c r="E144" s="9"/>
      <c r="F144" s="8"/>
      <c r="G144" s="8"/>
      <c r="H144" s="6"/>
      <c r="I144" s="9"/>
      <c r="J144" s="8"/>
      <c r="K144" s="8"/>
      <c r="L144" s="6"/>
      <c r="M144" s="10"/>
      <c r="N144" s="8"/>
    </row>
    <row r="145" spans="1:14">
      <c r="A145" s="5"/>
      <c r="B145" s="6"/>
      <c r="C145" s="6"/>
      <c r="D145" s="6"/>
      <c r="E145" s="9"/>
      <c r="F145" s="8"/>
      <c r="G145" s="8"/>
      <c r="H145" s="6"/>
      <c r="I145" s="9"/>
      <c r="J145" s="8"/>
      <c r="K145" s="8"/>
      <c r="L145" s="6"/>
      <c r="M145" s="10"/>
      <c r="N145" s="8"/>
    </row>
    <row r="146" spans="1:14">
      <c r="A146" s="5"/>
      <c r="B146" s="6"/>
      <c r="C146" s="6"/>
      <c r="D146" s="6"/>
      <c r="E146" s="9"/>
      <c r="F146" s="8"/>
      <c r="G146" s="8"/>
      <c r="H146" s="6"/>
      <c r="I146" s="9"/>
      <c r="J146" s="8"/>
      <c r="K146" s="8"/>
      <c r="L146" s="6"/>
      <c r="M146" s="10"/>
      <c r="N146" s="8"/>
    </row>
    <row r="147" spans="1:14">
      <c r="A147" s="5"/>
      <c r="B147" s="6"/>
      <c r="C147" s="6"/>
      <c r="D147" s="6"/>
      <c r="E147" s="9"/>
      <c r="F147" s="8"/>
      <c r="G147" s="8"/>
      <c r="H147" s="6"/>
      <c r="I147" s="9"/>
      <c r="J147" s="8"/>
      <c r="K147" s="8"/>
      <c r="L147" s="6"/>
      <c r="M147" s="10"/>
      <c r="N147" s="8"/>
    </row>
    <row r="148" spans="1:14">
      <c r="A148" s="5"/>
      <c r="B148" s="6"/>
      <c r="C148" s="6"/>
      <c r="D148" s="6"/>
      <c r="E148" s="9"/>
      <c r="F148" s="8"/>
      <c r="G148" s="8"/>
      <c r="H148" s="6"/>
      <c r="I148" s="9"/>
      <c r="J148" s="8"/>
      <c r="K148" s="8"/>
      <c r="L148" s="6"/>
      <c r="M148" s="10"/>
      <c r="N148" s="8"/>
    </row>
    <row r="149" spans="1:14">
      <c r="A149" s="5"/>
      <c r="B149" s="6"/>
      <c r="C149" s="6"/>
      <c r="D149" s="6"/>
      <c r="E149" s="9"/>
      <c r="F149" s="8"/>
      <c r="G149" s="8"/>
      <c r="H149" s="6"/>
      <c r="I149" s="9"/>
      <c r="J149" s="8"/>
      <c r="K149" s="8"/>
      <c r="L149" s="6"/>
      <c r="M149" s="10"/>
      <c r="N149" s="8"/>
    </row>
    <row r="150" spans="1:14">
      <c r="A150" s="5"/>
      <c r="B150" s="6"/>
      <c r="C150" s="6"/>
      <c r="D150" s="6"/>
      <c r="E150" s="9"/>
      <c r="F150" s="8"/>
      <c r="G150" s="8"/>
      <c r="H150" s="6"/>
      <c r="I150" s="9"/>
      <c r="J150" s="8"/>
      <c r="K150" s="8"/>
      <c r="L150" s="6"/>
      <c r="M150" s="10"/>
      <c r="N150" s="8"/>
    </row>
    <row r="151" spans="1:14">
      <c r="A151" s="5"/>
      <c r="B151" s="6"/>
      <c r="C151" s="6"/>
      <c r="D151" s="6"/>
      <c r="E151" s="9"/>
      <c r="F151" s="8"/>
      <c r="G151" s="8"/>
      <c r="H151" s="6"/>
      <c r="I151" s="9"/>
      <c r="J151" s="8"/>
      <c r="K151" s="8"/>
      <c r="L151" s="6"/>
      <c r="M151" s="10"/>
      <c r="N151" s="8"/>
    </row>
    <row r="152" spans="1:14">
      <c r="A152" s="5"/>
      <c r="B152" s="6"/>
      <c r="C152" s="6"/>
      <c r="D152" s="6"/>
      <c r="E152" s="9"/>
      <c r="F152" s="8"/>
      <c r="G152" s="8"/>
      <c r="H152" s="6"/>
      <c r="I152" s="9"/>
      <c r="J152" s="8"/>
      <c r="K152" s="8"/>
      <c r="L152" s="6"/>
      <c r="M152" s="10"/>
      <c r="N152" s="8"/>
    </row>
    <row r="153" spans="1:14">
      <c r="A153" s="5"/>
      <c r="B153" s="6"/>
      <c r="C153" s="6"/>
      <c r="D153" s="6"/>
      <c r="E153" s="9"/>
      <c r="F153" s="8"/>
      <c r="G153" s="8"/>
      <c r="H153" s="6"/>
      <c r="I153" s="9"/>
      <c r="J153" s="8"/>
      <c r="K153" s="8"/>
      <c r="L153" s="6"/>
      <c r="M153" s="10"/>
      <c r="N153" s="8"/>
    </row>
    <row r="154" spans="1:14">
      <c r="A154" s="5"/>
      <c r="B154" s="6"/>
      <c r="C154" s="6"/>
      <c r="D154" s="6"/>
      <c r="E154" s="9"/>
      <c r="F154" s="8"/>
      <c r="G154" s="8"/>
      <c r="H154" s="6"/>
      <c r="I154" s="9"/>
      <c r="J154" s="8"/>
      <c r="K154" s="8"/>
      <c r="L154" s="6"/>
      <c r="M154" s="10"/>
      <c r="N154" s="8"/>
    </row>
    <row r="155" spans="1:14">
      <c r="A155" s="11"/>
      <c r="B155" s="12"/>
      <c r="C155" s="12"/>
      <c r="D155" s="12"/>
      <c r="E155" s="9"/>
      <c r="F155" s="13"/>
      <c r="G155" s="13"/>
      <c r="H155" s="12"/>
      <c r="I155" s="14"/>
      <c r="J155" s="13"/>
      <c r="K155" s="13"/>
      <c r="L155" s="12"/>
      <c r="M155" s="14"/>
      <c r="N155" s="13"/>
    </row>
    <row r="156" spans="1:14">
      <c r="A156" s="11"/>
      <c r="B156" s="12"/>
      <c r="C156" s="12"/>
      <c r="D156" s="12"/>
      <c r="E156" s="9"/>
      <c r="F156" s="13"/>
      <c r="G156" s="13"/>
      <c r="H156" s="12"/>
      <c r="I156" s="14"/>
      <c r="J156" s="13"/>
      <c r="K156" s="13"/>
      <c r="L156" s="12"/>
      <c r="M156" s="14"/>
      <c r="N156" s="13"/>
    </row>
    <row r="157" spans="1:14" ht="21.75" customHeight="1">
      <c r="A157" s="11"/>
      <c r="B157" s="15"/>
      <c r="C157" s="15"/>
      <c r="D157" s="15"/>
      <c r="E157" s="9"/>
      <c r="F157" s="16"/>
      <c r="G157" s="16"/>
      <c r="H157" s="15"/>
      <c r="I157" s="17"/>
      <c r="J157" s="16"/>
      <c r="K157" s="16"/>
      <c r="L157" s="15"/>
      <c r="M157" s="17"/>
      <c r="N157" s="16"/>
    </row>
    <row r="158" spans="1:14">
      <c r="A158" s="18"/>
      <c r="B158" s="19"/>
      <c r="C158" s="19"/>
      <c r="D158" s="19"/>
      <c r="E158" s="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>
      <c r="A159" s="18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>
      <c r="A160" s="18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>
      <c r="A161" s="18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>
      <c r="A162" s="18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>
      <c r="A163" s="18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1:14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1:14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1:14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1:14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1:14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1:14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1:14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1:14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1:14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1:14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1:14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1:14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2:14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2:14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2:14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2:14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2:14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2:14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2:14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2:14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2:14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2:14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2:14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2:14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2:14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2:14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2:14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2:14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2:14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2:14">
      <c r="B194" s="20"/>
      <c r="C194" s="20"/>
      <c r="D194" s="20"/>
      <c r="E194" s="20"/>
    </row>
    <row r="195" spans="2:14">
      <c r="B195" s="20"/>
      <c r="C195" s="20"/>
      <c r="D195" s="20"/>
      <c r="E195" s="20"/>
    </row>
    <row r="196" spans="2:14">
      <c r="B196" s="20"/>
      <c r="C196" s="20"/>
      <c r="D196" s="20"/>
      <c r="E196" s="20"/>
    </row>
    <row r="197" spans="2:14">
      <c r="B197" s="20"/>
      <c r="C197" s="20"/>
      <c r="D197" s="20"/>
      <c r="E197" s="20"/>
    </row>
    <row r="198" spans="2:14">
      <c r="B198" s="20"/>
      <c r="C198" s="20"/>
      <c r="D198" s="20"/>
      <c r="E198" s="20"/>
    </row>
    <row r="199" spans="2:14">
      <c r="B199" s="20"/>
      <c r="C199" s="20"/>
      <c r="D199" s="20"/>
      <c r="E199" s="20"/>
    </row>
    <row r="200" spans="2:14">
      <c r="B200" s="20"/>
      <c r="C200" s="20"/>
      <c r="D200" s="20"/>
      <c r="E200" s="20"/>
    </row>
    <row r="201" spans="2:14">
      <c r="B201" s="20"/>
      <c r="C201" s="20"/>
      <c r="D201" s="20"/>
      <c r="E201" s="20"/>
    </row>
    <row r="202" spans="2:14">
      <c r="B202" s="20"/>
      <c r="C202" s="20"/>
      <c r="D202" s="20"/>
      <c r="E202" s="20"/>
    </row>
    <row r="203" spans="2:14">
      <c r="B203" s="20"/>
      <c r="C203" s="20"/>
      <c r="D203" s="20"/>
      <c r="E203" s="20"/>
    </row>
    <row r="204" spans="2:14">
      <c r="B204" s="20"/>
      <c r="C204" s="20"/>
      <c r="D204" s="20"/>
      <c r="E204" s="20"/>
    </row>
    <row r="205" spans="2:14">
      <c r="B205" s="20"/>
      <c r="C205" s="20"/>
      <c r="D205" s="20"/>
      <c r="E205" s="20"/>
    </row>
    <row r="206" spans="2:14">
      <c r="B206" s="20"/>
      <c r="C206" s="20"/>
      <c r="D206" s="20"/>
      <c r="E206" s="20"/>
    </row>
    <row r="207" spans="2:14">
      <c r="B207" s="20"/>
      <c r="C207" s="20"/>
      <c r="D207" s="20"/>
      <c r="E207" s="20"/>
    </row>
    <row r="208" spans="2:14">
      <c r="B208" s="20"/>
      <c r="C208" s="20"/>
      <c r="D208" s="20"/>
      <c r="E208" s="20"/>
    </row>
    <row r="209" spans="2:5">
      <c r="B209" s="20"/>
      <c r="C209" s="20"/>
      <c r="D209" s="20"/>
      <c r="E209" s="20"/>
    </row>
    <row r="210" spans="2:5">
      <c r="B210" s="20"/>
      <c r="C210" s="20"/>
      <c r="D210" s="20"/>
      <c r="E210" s="20"/>
    </row>
    <row r="211" spans="2:5">
      <c r="B211" s="20"/>
      <c r="C211" s="20"/>
      <c r="D211" s="20"/>
      <c r="E211" s="20"/>
    </row>
    <row r="212" spans="2:5">
      <c r="B212" s="20"/>
      <c r="C212" s="20"/>
      <c r="D212" s="20"/>
      <c r="E212" s="20"/>
    </row>
    <row r="213" spans="2:5">
      <c r="B213" s="20"/>
      <c r="C213" s="20"/>
      <c r="D213" s="20"/>
      <c r="E213" s="20"/>
    </row>
    <row r="214" spans="2:5">
      <c r="B214" s="20"/>
      <c r="C214" s="20"/>
      <c r="D214" s="20"/>
      <c r="E214" s="20"/>
    </row>
    <row r="215" spans="2:5">
      <c r="B215" s="20"/>
      <c r="C215" s="20"/>
      <c r="D215" s="20"/>
      <c r="E215" s="20"/>
    </row>
    <row r="216" spans="2:5">
      <c r="B216" s="20"/>
      <c r="C216" s="20"/>
      <c r="D216" s="20"/>
      <c r="E216" s="20"/>
    </row>
    <row r="217" spans="2:5">
      <c r="B217" s="20"/>
      <c r="C217" s="20"/>
      <c r="D217" s="20"/>
      <c r="E217" s="20"/>
    </row>
    <row r="218" spans="2:5">
      <c r="B218" s="20"/>
      <c r="C218" s="20"/>
      <c r="D218" s="20"/>
      <c r="E218" s="20"/>
    </row>
    <row r="219" spans="2:5">
      <c r="B219" s="20"/>
      <c r="C219" s="20"/>
      <c r="D219" s="20"/>
      <c r="E219" s="20"/>
    </row>
    <row r="220" spans="2:5">
      <c r="B220" s="20"/>
      <c r="C220" s="20"/>
      <c r="D220" s="20"/>
      <c r="E220" s="20"/>
    </row>
    <row r="221" spans="2:5">
      <c r="B221" s="20"/>
      <c r="C221" s="20"/>
      <c r="D221" s="20"/>
      <c r="E221" s="20"/>
    </row>
    <row r="222" spans="2:5">
      <c r="B222" s="20"/>
      <c r="C222" s="20"/>
      <c r="D222" s="20"/>
      <c r="E222" s="20"/>
    </row>
    <row r="223" spans="2:5">
      <c r="B223" s="20"/>
      <c r="C223" s="20"/>
      <c r="D223" s="20"/>
      <c r="E223" s="20"/>
    </row>
    <row r="224" spans="2:5">
      <c r="B224" s="20"/>
      <c r="C224" s="20"/>
      <c r="D224" s="20"/>
      <c r="E224" s="20"/>
    </row>
    <row r="225" spans="2:5">
      <c r="B225" s="20"/>
      <c r="C225" s="20"/>
      <c r="D225" s="20"/>
      <c r="E225" s="20"/>
    </row>
    <row r="226" spans="2:5">
      <c r="B226" s="20"/>
      <c r="C226" s="20"/>
      <c r="D226" s="20"/>
      <c r="E226" s="20"/>
    </row>
    <row r="227" spans="2:5">
      <c r="B227" s="20"/>
      <c r="C227" s="20"/>
      <c r="D227" s="20"/>
      <c r="E227" s="20"/>
    </row>
    <row r="228" spans="2:5">
      <c r="B228" s="20"/>
      <c r="C228" s="20"/>
      <c r="D228" s="20"/>
      <c r="E228" s="20"/>
    </row>
    <row r="229" spans="2:5">
      <c r="B229" s="20"/>
      <c r="C229" s="20"/>
      <c r="D229" s="20"/>
      <c r="E229" s="20"/>
    </row>
    <row r="230" spans="2:5">
      <c r="B230" s="20"/>
      <c r="C230" s="20"/>
      <c r="D230" s="20"/>
      <c r="E230" s="20"/>
    </row>
    <row r="231" spans="2:5">
      <c r="B231" s="20"/>
      <c r="C231" s="20"/>
      <c r="D231" s="20"/>
      <c r="E231" s="20"/>
    </row>
    <row r="232" spans="2:5">
      <c r="B232" s="20"/>
      <c r="C232" s="20"/>
      <c r="D232" s="20"/>
      <c r="E232" s="20"/>
    </row>
    <row r="233" spans="2:5">
      <c r="B233" s="20"/>
      <c r="C233" s="20"/>
      <c r="D233" s="20"/>
      <c r="E233" s="20"/>
    </row>
    <row r="234" spans="2:5">
      <c r="B234" s="20"/>
      <c r="C234" s="20"/>
      <c r="D234" s="20"/>
      <c r="E234" s="20"/>
    </row>
    <row r="235" spans="2:5">
      <c r="B235" s="20"/>
      <c r="C235" s="20"/>
      <c r="D235" s="20"/>
      <c r="E235" s="20"/>
    </row>
    <row r="236" spans="2:5">
      <c r="B236" s="20"/>
      <c r="C236" s="20"/>
      <c r="D236" s="20"/>
      <c r="E236" s="20"/>
    </row>
    <row r="237" spans="2:5">
      <c r="B237" s="20"/>
      <c r="C237" s="20"/>
      <c r="D237" s="20"/>
      <c r="E237" s="20"/>
    </row>
    <row r="238" spans="2:5">
      <c r="B238" s="20"/>
      <c r="C238" s="20"/>
      <c r="D238" s="20"/>
      <c r="E238" s="20"/>
    </row>
    <row r="239" spans="2:5">
      <c r="B239" s="20"/>
      <c r="C239" s="20"/>
      <c r="D239" s="20"/>
      <c r="E239" s="20"/>
    </row>
    <row r="240" spans="2:5">
      <c r="B240" s="20"/>
      <c r="C240" s="20"/>
      <c r="D240" s="20"/>
      <c r="E240" s="20"/>
    </row>
    <row r="241" spans="2:5">
      <c r="B241" s="20"/>
      <c r="C241" s="20"/>
      <c r="D241" s="20"/>
      <c r="E241" s="20"/>
    </row>
    <row r="242" spans="2:5">
      <c r="B242" s="20"/>
      <c r="C242" s="20"/>
      <c r="D242" s="20"/>
      <c r="E242" s="20"/>
    </row>
    <row r="243" spans="2:5">
      <c r="B243" s="20"/>
      <c r="C243" s="20"/>
      <c r="D243" s="20"/>
      <c r="E243" s="20"/>
    </row>
    <row r="244" spans="2:5">
      <c r="B244" s="20"/>
      <c r="C244" s="20"/>
      <c r="D244" s="20"/>
      <c r="E244" s="20"/>
    </row>
    <row r="245" spans="2:5">
      <c r="B245" s="20"/>
      <c r="C245" s="20"/>
      <c r="D245" s="20"/>
      <c r="E245" s="20"/>
    </row>
    <row r="246" spans="2:5">
      <c r="B246" s="20"/>
      <c r="C246" s="20"/>
      <c r="D246" s="20"/>
      <c r="E246" s="20"/>
    </row>
    <row r="247" spans="2:5">
      <c r="B247" s="20"/>
      <c r="C247" s="20"/>
      <c r="D247" s="20"/>
      <c r="E247" s="20"/>
    </row>
    <row r="248" spans="2:5">
      <c r="B248" s="20"/>
      <c r="C248" s="20"/>
      <c r="D248" s="20"/>
      <c r="E248" s="20"/>
    </row>
    <row r="249" spans="2:5">
      <c r="B249" s="20"/>
      <c r="C249" s="20"/>
      <c r="D249" s="20"/>
      <c r="E249" s="20"/>
    </row>
    <row r="250" spans="2:5">
      <c r="B250" s="20"/>
      <c r="C250" s="20"/>
      <c r="D250" s="20"/>
      <c r="E250" s="20"/>
    </row>
    <row r="251" spans="2:5">
      <c r="B251" s="20"/>
      <c r="C251" s="20"/>
      <c r="D251" s="20"/>
      <c r="E251" s="20"/>
    </row>
    <row r="252" spans="2:5">
      <c r="B252" s="20"/>
      <c r="C252" s="20"/>
      <c r="D252" s="20"/>
      <c r="E252" s="20"/>
    </row>
    <row r="253" spans="2:5">
      <c r="B253" s="20"/>
      <c r="C253" s="20"/>
      <c r="D253" s="20"/>
      <c r="E253" s="20"/>
    </row>
    <row r="254" spans="2:5">
      <c r="B254" s="20"/>
      <c r="C254" s="20"/>
      <c r="D254" s="20"/>
      <c r="E254" s="20"/>
    </row>
    <row r="255" spans="2:5">
      <c r="B255" s="20"/>
      <c r="C255" s="20"/>
      <c r="D255" s="20"/>
      <c r="E255" s="20"/>
    </row>
    <row r="256" spans="2:5">
      <c r="B256" s="20"/>
      <c r="C256" s="20"/>
      <c r="D256" s="20"/>
      <c r="E256" s="20"/>
    </row>
    <row r="257" spans="2:5">
      <c r="B257" s="20"/>
      <c r="C257" s="20"/>
      <c r="D257" s="20"/>
      <c r="E257" s="20"/>
    </row>
    <row r="258" spans="2:5">
      <c r="B258" s="20"/>
      <c r="C258" s="20"/>
      <c r="D258" s="20"/>
      <c r="E258" s="20"/>
    </row>
    <row r="259" spans="2:5">
      <c r="B259" s="20"/>
      <c r="C259" s="20"/>
      <c r="D259" s="20"/>
      <c r="E259" s="20"/>
    </row>
    <row r="260" spans="2:5">
      <c r="B260" s="20"/>
      <c r="C260" s="20"/>
      <c r="D260" s="20"/>
      <c r="E260" s="20"/>
    </row>
    <row r="261" spans="2:5">
      <c r="B261" s="20"/>
      <c r="C261" s="20"/>
      <c r="D261" s="20"/>
      <c r="E261" s="20"/>
    </row>
    <row r="262" spans="2:5">
      <c r="B262" s="20"/>
      <c r="C262" s="20"/>
      <c r="D262" s="20"/>
      <c r="E262" s="20"/>
    </row>
    <row r="263" spans="2:5">
      <c r="B263" s="20"/>
      <c r="C263" s="20"/>
      <c r="D263" s="20"/>
      <c r="E263" s="20"/>
    </row>
    <row r="264" spans="2:5">
      <c r="B264" s="20"/>
      <c r="C264" s="20"/>
      <c r="D264" s="20"/>
      <c r="E264" s="20"/>
    </row>
    <row r="265" spans="2:5">
      <c r="B265" s="20"/>
      <c r="C265" s="20"/>
      <c r="D265" s="20"/>
      <c r="E265" s="20"/>
    </row>
    <row r="266" spans="2:5">
      <c r="B266" s="20"/>
      <c r="C266" s="20"/>
      <c r="D266" s="20"/>
      <c r="E266" s="20"/>
    </row>
    <row r="267" spans="2:5">
      <c r="B267" s="20"/>
      <c r="C267" s="20"/>
      <c r="D267" s="20"/>
      <c r="E267" s="20"/>
    </row>
    <row r="268" spans="2:5">
      <c r="B268" s="20"/>
      <c r="C268" s="20"/>
      <c r="D268" s="20"/>
      <c r="E268" s="20"/>
    </row>
    <row r="269" spans="2:5">
      <c r="B269" s="20"/>
      <c r="C269" s="20"/>
      <c r="D269" s="20"/>
      <c r="E269" s="20"/>
    </row>
    <row r="270" spans="2:5">
      <c r="B270" s="20"/>
      <c r="C270" s="20"/>
      <c r="D270" s="20"/>
      <c r="E270" s="20"/>
    </row>
    <row r="271" spans="2:5">
      <c r="B271" s="20"/>
      <c r="C271" s="20"/>
      <c r="D271" s="20"/>
      <c r="E271" s="20"/>
    </row>
    <row r="272" spans="2:5">
      <c r="B272" s="20"/>
      <c r="C272" s="20"/>
      <c r="D272" s="20"/>
      <c r="E272" s="20"/>
    </row>
    <row r="273" spans="2:5">
      <c r="B273" s="20"/>
      <c r="C273" s="20"/>
      <c r="D273" s="20"/>
      <c r="E273" s="20"/>
    </row>
    <row r="274" spans="2:5">
      <c r="B274" s="20"/>
      <c r="C274" s="20"/>
      <c r="D274" s="20"/>
      <c r="E274" s="20"/>
    </row>
    <row r="275" spans="2:5">
      <c r="B275" s="20"/>
      <c r="C275" s="20"/>
      <c r="D275" s="20"/>
      <c r="E275" s="20"/>
    </row>
    <row r="276" spans="2:5">
      <c r="B276" s="20"/>
      <c r="C276" s="20"/>
      <c r="D276" s="20"/>
      <c r="E276" s="20"/>
    </row>
    <row r="277" spans="2:5">
      <c r="B277" s="20"/>
      <c r="C277" s="20"/>
      <c r="D277" s="20"/>
      <c r="E277" s="20"/>
    </row>
    <row r="278" spans="2:5">
      <c r="B278" s="20"/>
      <c r="C278" s="20"/>
      <c r="D278" s="20"/>
      <c r="E278" s="20"/>
    </row>
    <row r="279" spans="2:5">
      <c r="B279" s="20"/>
      <c r="C279" s="20"/>
      <c r="D279" s="20"/>
      <c r="E279" s="20"/>
    </row>
    <row r="280" spans="2:5">
      <c r="B280" s="20"/>
      <c r="C280" s="20"/>
      <c r="D280" s="20"/>
      <c r="E280" s="20"/>
    </row>
    <row r="281" spans="2:5">
      <c r="B281" s="20"/>
      <c r="C281" s="20"/>
      <c r="D281" s="20"/>
      <c r="E281" s="20"/>
    </row>
    <row r="282" spans="2:5">
      <c r="B282" s="20"/>
      <c r="C282" s="20"/>
      <c r="D282" s="20"/>
      <c r="E282" s="20"/>
    </row>
    <row r="283" spans="2:5">
      <c r="B283" s="20"/>
      <c r="C283" s="20"/>
      <c r="D283" s="20"/>
      <c r="E283" s="20"/>
    </row>
    <row r="284" spans="2:5">
      <c r="B284" s="20"/>
      <c r="C284" s="20"/>
      <c r="D284" s="20"/>
      <c r="E284" s="20"/>
    </row>
    <row r="285" spans="2:5">
      <c r="B285" s="20"/>
      <c r="C285" s="20"/>
      <c r="D285" s="20"/>
      <c r="E285" s="20"/>
    </row>
    <row r="286" spans="2:5">
      <c r="B286" s="20"/>
      <c r="C286" s="20"/>
      <c r="D286" s="20"/>
      <c r="E286" s="20"/>
    </row>
    <row r="287" spans="2:5">
      <c r="B287" s="20"/>
      <c r="C287" s="20"/>
      <c r="D287" s="20"/>
      <c r="E287" s="20"/>
    </row>
    <row r="288" spans="2:5">
      <c r="B288" s="20"/>
      <c r="C288" s="20"/>
      <c r="D288" s="20"/>
      <c r="E288" s="20"/>
    </row>
    <row r="289" spans="2:5">
      <c r="B289" s="20"/>
      <c r="C289" s="20"/>
      <c r="D289" s="20"/>
      <c r="E289" s="20"/>
    </row>
    <row r="290" spans="2:5">
      <c r="B290" s="20"/>
      <c r="C290" s="20"/>
      <c r="D290" s="20"/>
      <c r="E290" s="20"/>
    </row>
    <row r="291" spans="2:5">
      <c r="B291" s="20"/>
      <c r="C291" s="20"/>
      <c r="D291" s="20"/>
      <c r="E291" s="20"/>
    </row>
    <row r="292" spans="2:5">
      <c r="B292" s="20"/>
      <c r="C292" s="20"/>
      <c r="D292" s="20"/>
      <c r="E292" s="20"/>
    </row>
    <row r="293" spans="2:5">
      <c r="B293" s="20"/>
      <c r="C293" s="20"/>
      <c r="D293" s="20"/>
      <c r="E293" s="20"/>
    </row>
    <row r="294" spans="2:5">
      <c r="B294" s="20"/>
      <c r="C294" s="20"/>
      <c r="D294" s="20"/>
      <c r="E294" s="20"/>
    </row>
    <row r="295" spans="2:5">
      <c r="B295" s="20"/>
      <c r="C295" s="20"/>
      <c r="D295" s="20"/>
      <c r="E295" s="20"/>
    </row>
    <row r="296" spans="2:5">
      <c r="B296" s="20"/>
      <c r="C296" s="20"/>
      <c r="D296" s="20"/>
      <c r="E296" s="20"/>
    </row>
    <row r="297" spans="2:5">
      <c r="B297" s="20"/>
      <c r="C297" s="20"/>
      <c r="D297" s="20"/>
      <c r="E297" s="20"/>
    </row>
    <row r="298" spans="2:5">
      <c r="B298" s="20"/>
      <c r="C298" s="20"/>
      <c r="D298" s="20"/>
      <c r="E298" s="20"/>
    </row>
    <row r="299" spans="2:5">
      <c r="B299" s="20"/>
      <c r="C299" s="20"/>
      <c r="D299" s="20"/>
      <c r="E299" s="20"/>
    </row>
    <row r="300" spans="2:5">
      <c r="B300" s="20"/>
      <c r="C300" s="20"/>
      <c r="D300" s="20"/>
      <c r="E300" s="20"/>
    </row>
    <row r="301" spans="2:5">
      <c r="B301" s="20"/>
      <c r="C301" s="20"/>
      <c r="D301" s="20"/>
      <c r="E301" s="20"/>
    </row>
    <row r="302" spans="2:5">
      <c r="B302" s="20"/>
      <c r="C302" s="20"/>
      <c r="D302" s="20"/>
      <c r="E302" s="20"/>
    </row>
    <row r="303" spans="2:5">
      <c r="B303" s="20"/>
      <c r="C303" s="20"/>
      <c r="D303" s="20"/>
      <c r="E303" s="20"/>
    </row>
    <row r="304" spans="2:5">
      <c r="B304" s="20"/>
      <c r="C304" s="20"/>
      <c r="D304" s="20"/>
      <c r="E304" s="20"/>
    </row>
    <row r="305" spans="2:5">
      <c r="B305" s="20"/>
      <c r="C305" s="20"/>
      <c r="D305" s="20"/>
      <c r="E305" s="20"/>
    </row>
    <row r="306" spans="2:5">
      <c r="B306" s="20"/>
      <c r="C306" s="20"/>
      <c r="D306" s="20"/>
      <c r="E306" s="20"/>
    </row>
    <row r="307" spans="2:5">
      <c r="B307" s="20"/>
      <c r="C307" s="20"/>
      <c r="D307" s="20"/>
      <c r="E307" s="20"/>
    </row>
    <row r="308" spans="2:5">
      <c r="B308" s="20"/>
      <c r="C308" s="20"/>
      <c r="D308" s="20"/>
      <c r="E308" s="20"/>
    </row>
    <row r="309" spans="2:5">
      <c r="B309" s="20"/>
      <c r="C309" s="20"/>
      <c r="D309" s="20"/>
      <c r="E309" s="20"/>
    </row>
    <row r="310" spans="2:5">
      <c r="B310" s="20"/>
      <c r="C310" s="20"/>
      <c r="D310" s="20"/>
      <c r="E310" s="20"/>
    </row>
    <row r="311" spans="2:5">
      <c r="B311" s="20"/>
      <c r="C311" s="20"/>
      <c r="D311" s="20"/>
      <c r="E311" s="20"/>
    </row>
    <row r="312" spans="2:5">
      <c r="B312" s="20"/>
      <c r="C312" s="20"/>
      <c r="D312" s="20"/>
      <c r="E312" s="20"/>
    </row>
    <row r="313" spans="2:5">
      <c r="B313" s="20"/>
      <c r="C313" s="20"/>
      <c r="D313" s="20"/>
      <c r="E313" s="20"/>
    </row>
    <row r="314" spans="2:5">
      <c r="B314" s="20"/>
      <c r="C314" s="20"/>
      <c r="D314" s="20"/>
      <c r="E314" s="20"/>
    </row>
    <row r="315" spans="2:5">
      <c r="B315" s="20"/>
      <c r="C315" s="20"/>
      <c r="D315" s="20"/>
      <c r="E315" s="20"/>
    </row>
    <row r="316" spans="2:5">
      <c r="B316" s="20"/>
      <c r="C316" s="20"/>
      <c r="D316" s="20"/>
      <c r="E316" s="20"/>
    </row>
    <row r="317" spans="2:5">
      <c r="B317" s="20"/>
      <c r="C317" s="20"/>
      <c r="D317" s="20"/>
      <c r="E317" s="20"/>
    </row>
    <row r="318" spans="2:5">
      <c r="B318" s="20"/>
      <c r="C318" s="20"/>
      <c r="D318" s="20"/>
      <c r="E318" s="20"/>
    </row>
    <row r="319" spans="2:5">
      <c r="B319" s="20"/>
      <c r="C319" s="20"/>
      <c r="D319" s="20"/>
      <c r="E319" s="20"/>
    </row>
    <row r="320" spans="2:5">
      <c r="B320" s="20"/>
      <c r="C320" s="20"/>
      <c r="D320" s="20"/>
      <c r="E320" s="20"/>
    </row>
    <row r="321" spans="2:5">
      <c r="B321" s="20"/>
      <c r="C321" s="20"/>
      <c r="D321" s="20"/>
      <c r="E321" s="20"/>
    </row>
    <row r="322" spans="2:5">
      <c r="B322" s="20"/>
      <c r="C322" s="20"/>
      <c r="D322" s="20"/>
      <c r="E322" s="20"/>
    </row>
    <row r="323" spans="2:5">
      <c r="B323" s="20"/>
      <c r="C323" s="20"/>
      <c r="D323" s="20"/>
      <c r="E323" s="20"/>
    </row>
    <row r="324" spans="2:5">
      <c r="B324" s="20"/>
      <c r="C324" s="20"/>
      <c r="D324" s="20"/>
      <c r="E324" s="20"/>
    </row>
    <row r="325" spans="2:5">
      <c r="B325" s="20"/>
      <c r="C325" s="20"/>
      <c r="D325" s="20"/>
      <c r="E325" s="20"/>
    </row>
    <row r="326" spans="2:5">
      <c r="B326" s="20"/>
      <c r="C326" s="20"/>
      <c r="D326" s="20"/>
      <c r="E326" s="20"/>
    </row>
    <row r="327" spans="2:5">
      <c r="B327" s="20"/>
      <c r="C327" s="20"/>
      <c r="D327" s="20"/>
      <c r="E327" s="20"/>
    </row>
    <row r="328" spans="2:5">
      <c r="B328" s="20"/>
      <c r="C328" s="20"/>
      <c r="D328" s="20"/>
      <c r="E328" s="20"/>
    </row>
    <row r="329" spans="2:5">
      <c r="B329" s="20"/>
      <c r="C329" s="20"/>
      <c r="D329" s="20"/>
      <c r="E329" s="20"/>
    </row>
    <row r="330" spans="2:5">
      <c r="B330" s="20"/>
      <c r="C330" s="20"/>
      <c r="D330" s="20"/>
      <c r="E330" s="20"/>
    </row>
    <row r="331" spans="2:5">
      <c r="B331" s="20"/>
      <c r="C331" s="20"/>
      <c r="D331" s="20"/>
      <c r="E331" s="20"/>
    </row>
    <row r="332" spans="2:5">
      <c r="B332" s="20"/>
      <c r="C332" s="20"/>
      <c r="D332" s="20"/>
      <c r="E332" s="20"/>
    </row>
    <row r="333" spans="2:5">
      <c r="B333" s="20"/>
      <c r="C333" s="20"/>
      <c r="D333" s="20"/>
      <c r="E333" s="20"/>
    </row>
    <row r="334" spans="2:5">
      <c r="B334" s="20"/>
      <c r="C334" s="20"/>
      <c r="D334" s="20"/>
      <c r="E334" s="20"/>
    </row>
    <row r="335" spans="2:5">
      <c r="B335" s="20"/>
      <c r="C335" s="20"/>
      <c r="D335" s="20"/>
      <c r="E335" s="20"/>
    </row>
    <row r="336" spans="2:5">
      <c r="B336" s="20"/>
      <c r="C336" s="20"/>
      <c r="D336" s="20"/>
      <c r="E336" s="20"/>
    </row>
    <row r="337" spans="2:5">
      <c r="B337" s="20"/>
      <c r="C337" s="20"/>
      <c r="D337" s="20"/>
      <c r="E337" s="20"/>
    </row>
    <row r="338" spans="2:5">
      <c r="B338" s="20"/>
      <c r="C338" s="20"/>
      <c r="D338" s="20"/>
      <c r="E338" s="20"/>
    </row>
    <row r="339" spans="2:5">
      <c r="B339" s="20"/>
      <c r="C339" s="20"/>
      <c r="D339" s="20"/>
      <c r="E339" s="20"/>
    </row>
    <row r="340" spans="2:5">
      <c r="B340" s="20"/>
      <c r="C340" s="20"/>
      <c r="D340" s="20"/>
      <c r="E340" s="20"/>
    </row>
    <row r="341" spans="2:5">
      <c r="B341" s="20"/>
      <c r="C341" s="20"/>
      <c r="D341" s="20"/>
      <c r="E341" s="20"/>
    </row>
    <row r="342" spans="2:5">
      <c r="B342" s="20"/>
      <c r="C342" s="20"/>
      <c r="D342" s="20"/>
      <c r="E342" s="20"/>
    </row>
    <row r="343" spans="2:5">
      <c r="B343" s="20"/>
      <c r="C343" s="20"/>
      <c r="D343" s="20"/>
      <c r="E343" s="20"/>
    </row>
    <row r="344" spans="2:5">
      <c r="B344" s="20"/>
      <c r="C344" s="20"/>
      <c r="D344" s="20"/>
      <c r="E344" s="20"/>
    </row>
    <row r="345" spans="2:5">
      <c r="B345" s="20"/>
      <c r="C345" s="20"/>
      <c r="D345" s="20"/>
      <c r="E345" s="20"/>
    </row>
    <row r="346" spans="2:5">
      <c r="B346" s="20"/>
      <c r="C346" s="20"/>
      <c r="D346" s="20"/>
      <c r="E346" s="20"/>
    </row>
    <row r="347" spans="2:5">
      <c r="B347" s="20"/>
      <c r="C347" s="20"/>
      <c r="D347" s="20"/>
      <c r="E347" s="20"/>
    </row>
    <row r="348" spans="2:5">
      <c r="B348" s="20"/>
      <c r="C348" s="20"/>
      <c r="D348" s="20"/>
      <c r="E348" s="20"/>
    </row>
    <row r="349" spans="2:5">
      <c r="B349" s="20"/>
      <c r="C349" s="20"/>
      <c r="D349" s="20"/>
      <c r="E349" s="20"/>
    </row>
    <row r="350" spans="2:5">
      <c r="B350" s="20"/>
      <c r="C350" s="20"/>
      <c r="D350" s="20"/>
      <c r="E350" s="20"/>
    </row>
    <row r="351" spans="2:5">
      <c r="B351" s="20"/>
      <c r="C351" s="20"/>
      <c r="D351" s="20"/>
      <c r="E351" s="20"/>
    </row>
    <row r="352" spans="2:5">
      <c r="B352" s="20"/>
      <c r="C352" s="20"/>
      <c r="D352" s="20"/>
      <c r="E352" s="20"/>
    </row>
    <row r="353" spans="2:5">
      <c r="B353" s="20"/>
      <c r="C353" s="20"/>
      <c r="D353" s="20"/>
      <c r="E353" s="20"/>
    </row>
    <row r="354" spans="2:5">
      <c r="B354" s="20"/>
      <c r="C354" s="20"/>
      <c r="D354" s="20"/>
      <c r="E354" s="20"/>
    </row>
    <row r="355" spans="2:5">
      <c r="B355" s="20"/>
      <c r="C355" s="20"/>
      <c r="D355" s="20"/>
      <c r="E355" s="20"/>
    </row>
    <row r="356" spans="2:5">
      <c r="B356" s="20"/>
      <c r="C356" s="20"/>
      <c r="D356" s="20"/>
      <c r="E356" s="20"/>
    </row>
    <row r="357" spans="2:5">
      <c r="B357" s="20"/>
      <c r="C357" s="20"/>
      <c r="D357" s="20"/>
      <c r="E357" s="20"/>
    </row>
    <row r="358" spans="2:5">
      <c r="B358" s="20"/>
      <c r="C358" s="20"/>
      <c r="D358" s="20"/>
      <c r="E358" s="20"/>
    </row>
    <row r="359" spans="2:5">
      <c r="B359" s="20"/>
      <c r="C359" s="20"/>
      <c r="D359" s="20"/>
      <c r="E359" s="20"/>
    </row>
    <row r="360" spans="2:5">
      <c r="B360" s="20"/>
      <c r="C360" s="20"/>
      <c r="D360" s="20"/>
      <c r="E360" s="20"/>
    </row>
    <row r="361" spans="2:5">
      <c r="B361" s="20"/>
      <c r="C361" s="20"/>
      <c r="D361" s="20"/>
      <c r="E361" s="20"/>
    </row>
    <row r="362" spans="2:5">
      <c r="B362" s="20"/>
      <c r="C362" s="20"/>
      <c r="D362" s="20"/>
      <c r="E362" s="20"/>
    </row>
    <row r="363" spans="2:5">
      <c r="B363" s="20"/>
      <c r="C363" s="20"/>
      <c r="D363" s="20"/>
      <c r="E363" s="20"/>
    </row>
    <row r="364" spans="2:5">
      <c r="B364" s="20"/>
      <c r="C364" s="20"/>
      <c r="D364" s="20"/>
      <c r="E364" s="20"/>
    </row>
    <row r="365" spans="2:5">
      <c r="B365" s="20"/>
      <c r="C365" s="20"/>
      <c r="D365" s="20"/>
      <c r="E365" s="20"/>
    </row>
    <row r="366" spans="2:5">
      <c r="B366" s="20"/>
      <c r="C366" s="20"/>
      <c r="D366" s="20"/>
      <c r="E366" s="20"/>
    </row>
    <row r="367" spans="2:5">
      <c r="B367" s="20"/>
      <c r="C367" s="20"/>
      <c r="D367" s="20"/>
      <c r="E367" s="20"/>
    </row>
    <row r="368" spans="2:5">
      <c r="B368" s="20"/>
      <c r="C368" s="20"/>
      <c r="D368" s="20"/>
      <c r="E368" s="20"/>
    </row>
    <row r="369" spans="2:5">
      <c r="B369" s="20"/>
      <c r="C369" s="20"/>
      <c r="D369" s="20"/>
      <c r="E369" s="20"/>
    </row>
    <row r="370" spans="2:5">
      <c r="B370" s="20"/>
      <c r="C370" s="20"/>
      <c r="D370" s="20"/>
      <c r="E370" s="20"/>
    </row>
    <row r="371" spans="2:5">
      <c r="B371" s="20"/>
      <c r="C371" s="20"/>
      <c r="D371" s="20"/>
      <c r="E371" s="20"/>
    </row>
    <row r="372" spans="2:5">
      <c r="B372" s="20"/>
      <c r="C372" s="20"/>
      <c r="D372" s="20"/>
      <c r="E372" s="20"/>
    </row>
    <row r="373" spans="2:5">
      <c r="B373" s="20"/>
      <c r="C373" s="20"/>
      <c r="D373" s="20"/>
      <c r="E373" s="20"/>
    </row>
    <row r="374" spans="2:5">
      <c r="B374" s="20"/>
      <c r="C374" s="20"/>
      <c r="D374" s="20"/>
      <c r="E374" s="20"/>
    </row>
    <row r="375" spans="2:5">
      <c r="B375" s="20"/>
      <c r="C375" s="20"/>
      <c r="D375" s="20"/>
      <c r="E375" s="20"/>
    </row>
    <row r="376" spans="2:5">
      <c r="B376" s="20"/>
      <c r="C376" s="20"/>
      <c r="D376" s="20"/>
      <c r="E376" s="20"/>
    </row>
    <row r="377" spans="2:5">
      <c r="B377" s="20"/>
      <c r="C377" s="20"/>
      <c r="D377" s="20"/>
      <c r="E377" s="20"/>
    </row>
    <row r="378" spans="2:5">
      <c r="B378" s="20"/>
      <c r="C378" s="20"/>
      <c r="D378" s="20"/>
      <c r="E378" s="20"/>
    </row>
    <row r="379" spans="2:5">
      <c r="B379" s="20"/>
      <c r="C379" s="20"/>
      <c r="D379" s="20"/>
      <c r="E379" s="20"/>
    </row>
    <row r="380" spans="2:5">
      <c r="B380" s="20"/>
      <c r="C380" s="20"/>
      <c r="D380" s="20"/>
      <c r="E380" s="20"/>
    </row>
    <row r="381" spans="2:5">
      <c r="B381" s="20"/>
      <c r="C381" s="20"/>
      <c r="D381" s="20"/>
      <c r="E381" s="20"/>
    </row>
    <row r="382" spans="2:5">
      <c r="B382" s="20"/>
      <c r="C382" s="20"/>
      <c r="D382" s="20"/>
      <c r="E382" s="20"/>
    </row>
    <row r="383" spans="2:5">
      <c r="B383" s="20"/>
      <c r="C383" s="20"/>
      <c r="D383" s="20"/>
      <c r="E383" s="20"/>
    </row>
    <row r="384" spans="2:5">
      <c r="B384" s="20"/>
      <c r="C384" s="20"/>
      <c r="D384" s="20"/>
      <c r="E384" s="20"/>
    </row>
    <row r="385" spans="2:5">
      <c r="B385" s="20"/>
      <c r="C385" s="20"/>
      <c r="D385" s="20"/>
      <c r="E385" s="20"/>
    </row>
    <row r="386" spans="2:5">
      <c r="B386" s="20"/>
      <c r="C386" s="20"/>
      <c r="D386" s="20"/>
      <c r="E386" s="20"/>
    </row>
    <row r="387" spans="2:5">
      <c r="B387" s="20"/>
      <c r="C387" s="20"/>
      <c r="D387" s="20"/>
      <c r="E387" s="20"/>
    </row>
    <row r="388" spans="2:5">
      <c r="B388" s="20"/>
      <c r="C388" s="20"/>
      <c r="D388" s="20"/>
      <c r="E388" s="20"/>
    </row>
    <row r="389" spans="2:5">
      <c r="B389" s="20"/>
      <c r="C389" s="20"/>
      <c r="D389" s="20"/>
      <c r="E389" s="20"/>
    </row>
    <row r="390" spans="2:5">
      <c r="B390" s="20"/>
      <c r="C390" s="20"/>
      <c r="D390" s="20"/>
      <c r="E390" s="20"/>
    </row>
    <row r="391" spans="2:5">
      <c r="B391" s="20"/>
      <c r="C391" s="20"/>
      <c r="D391" s="20"/>
      <c r="E391" s="20"/>
    </row>
    <row r="392" spans="2:5">
      <c r="B392" s="20"/>
      <c r="C392" s="20"/>
      <c r="D392" s="20"/>
      <c r="E392" s="20"/>
    </row>
    <row r="393" spans="2:5">
      <c r="B393" s="20"/>
      <c r="C393" s="20"/>
      <c r="D393" s="20"/>
      <c r="E393" s="20"/>
    </row>
    <row r="394" spans="2:5">
      <c r="B394" s="20"/>
      <c r="C394" s="20"/>
      <c r="D394" s="20"/>
      <c r="E394" s="20"/>
    </row>
    <row r="395" spans="2:5">
      <c r="B395" s="20"/>
      <c r="C395" s="20"/>
      <c r="D395" s="20"/>
      <c r="E395" s="20"/>
    </row>
    <row r="396" spans="2:5">
      <c r="B396" s="20"/>
      <c r="C396" s="20"/>
      <c r="D396" s="20"/>
      <c r="E396" s="20"/>
    </row>
    <row r="397" spans="2:5">
      <c r="B397" s="20"/>
      <c r="C397" s="20"/>
      <c r="D397" s="20"/>
      <c r="E397" s="20"/>
    </row>
    <row r="398" spans="2:5">
      <c r="B398" s="20"/>
      <c r="C398" s="20"/>
      <c r="D398" s="20"/>
      <c r="E398" s="20"/>
    </row>
    <row r="399" spans="2:5">
      <c r="B399" s="20"/>
      <c r="C399" s="20"/>
      <c r="D399" s="20"/>
      <c r="E399" s="20"/>
    </row>
    <row r="400" spans="2:5">
      <c r="B400" s="20"/>
      <c r="C400" s="20"/>
      <c r="D400" s="20"/>
      <c r="E400" s="20"/>
    </row>
    <row r="401" spans="2:5">
      <c r="B401" s="20"/>
      <c r="C401" s="20"/>
      <c r="D401" s="20"/>
      <c r="E401" s="20"/>
    </row>
    <row r="402" spans="2:5">
      <c r="B402" s="20"/>
      <c r="C402" s="20"/>
      <c r="D402" s="20"/>
      <c r="E402" s="20"/>
    </row>
    <row r="403" spans="2:5">
      <c r="B403" s="20"/>
      <c r="C403" s="20"/>
      <c r="D403" s="20"/>
      <c r="E403" s="20"/>
    </row>
    <row r="404" spans="2:5">
      <c r="B404" s="20"/>
      <c r="C404" s="20"/>
      <c r="D404" s="20"/>
      <c r="E404" s="20"/>
    </row>
    <row r="405" spans="2:5">
      <c r="B405" s="20"/>
      <c r="C405" s="20"/>
      <c r="D405" s="20"/>
      <c r="E405" s="20"/>
    </row>
    <row r="406" spans="2:5">
      <c r="B406" s="20"/>
      <c r="C406" s="20"/>
      <c r="D406" s="20"/>
      <c r="E406" s="20"/>
    </row>
    <row r="407" spans="2:5">
      <c r="B407" s="20"/>
      <c r="C407" s="20"/>
      <c r="D407" s="20"/>
      <c r="E407" s="20"/>
    </row>
    <row r="408" spans="2:5">
      <c r="B408" s="20"/>
      <c r="C408" s="20"/>
      <c r="D408" s="20"/>
      <c r="E408" s="20"/>
    </row>
    <row r="409" spans="2:5">
      <c r="B409" s="20"/>
      <c r="C409" s="20"/>
      <c r="D409" s="20"/>
      <c r="E409" s="20"/>
    </row>
    <row r="410" spans="2:5">
      <c r="B410" s="20"/>
      <c r="C410" s="20"/>
      <c r="D410" s="20"/>
      <c r="E410" s="20"/>
    </row>
    <row r="411" spans="2:5">
      <c r="B411" s="20"/>
      <c r="C411" s="20"/>
      <c r="D411" s="20"/>
      <c r="E411" s="20"/>
    </row>
    <row r="412" spans="2:5">
      <c r="B412" s="20"/>
      <c r="C412" s="20"/>
      <c r="D412" s="20"/>
      <c r="E412" s="20"/>
    </row>
    <row r="413" spans="2:5">
      <c r="B413" s="20"/>
      <c r="C413" s="20"/>
      <c r="D413" s="20"/>
      <c r="E413" s="20"/>
    </row>
    <row r="414" spans="2:5">
      <c r="B414" s="20"/>
      <c r="C414" s="20"/>
      <c r="D414" s="20"/>
      <c r="E414" s="20"/>
    </row>
    <row r="415" spans="2:5">
      <c r="B415" s="20"/>
      <c r="C415" s="20"/>
      <c r="D415" s="20"/>
      <c r="E415" s="20"/>
    </row>
    <row r="416" spans="2:5">
      <c r="B416" s="20"/>
      <c r="C416" s="20"/>
      <c r="D416" s="20"/>
      <c r="E416" s="20"/>
    </row>
    <row r="417" spans="2:5">
      <c r="B417" s="20"/>
      <c r="C417" s="20"/>
      <c r="D417" s="20"/>
      <c r="E417" s="20"/>
    </row>
    <row r="418" spans="2:5">
      <c r="B418" s="20"/>
      <c r="C418" s="20"/>
      <c r="D418" s="20"/>
      <c r="E418" s="20"/>
    </row>
    <row r="419" spans="2:5">
      <c r="B419" s="20"/>
      <c r="C419" s="20"/>
      <c r="D419" s="20"/>
      <c r="E419" s="20"/>
    </row>
    <row r="420" spans="2:5">
      <c r="B420" s="20"/>
      <c r="C420" s="20"/>
      <c r="D420" s="20"/>
      <c r="E420" s="20"/>
    </row>
    <row r="421" spans="2:5">
      <c r="B421" s="20"/>
      <c r="C421" s="20"/>
      <c r="D421" s="20"/>
      <c r="E421" s="20"/>
    </row>
    <row r="422" spans="2:5">
      <c r="B422" s="20"/>
      <c r="C422" s="20"/>
      <c r="D422" s="20"/>
      <c r="E422" s="20"/>
    </row>
    <row r="423" spans="2:5">
      <c r="B423" s="20"/>
      <c r="C423" s="20"/>
      <c r="D423" s="20"/>
      <c r="E423" s="20"/>
    </row>
    <row r="424" spans="2:5">
      <c r="B424" s="20"/>
      <c r="C424" s="20"/>
      <c r="D424" s="20"/>
      <c r="E424" s="20"/>
    </row>
    <row r="425" spans="2:5">
      <c r="B425" s="20"/>
      <c r="C425" s="20"/>
      <c r="D425" s="20"/>
      <c r="E425" s="20"/>
    </row>
    <row r="426" spans="2:5">
      <c r="B426" s="20"/>
      <c r="C426" s="20"/>
      <c r="D426" s="20"/>
      <c r="E426" s="20"/>
    </row>
    <row r="427" spans="2:5">
      <c r="B427" s="20"/>
      <c r="C427" s="20"/>
      <c r="D427" s="20"/>
      <c r="E427" s="20"/>
    </row>
    <row r="428" spans="2:5">
      <c r="B428" s="20"/>
      <c r="C428" s="20"/>
      <c r="D428" s="20"/>
      <c r="E428" s="20"/>
    </row>
    <row r="429" spans="2:5">
      <c r="B429" s="20"/>
      <c r="C429" s="20"/>
      <c r="D429" s="20"/>
      <c r="E429" s="20"/>
    </row>
    <row r="430" spans="2:5">
      <c r="B430" s="20"/>
      <c r="C430" s="20"/>
      <c r="D430" s="20"/>
      <c r="E430" s="20"/>
    </row>
    <row r="431" spans="2:5">
      <c r="B431" s="20"/>
      <c r="C431" s="20"/>
      <c r="D431" s="20"/>
      <c r="E431" s="20"/>
    </row>
    <row r="432" spans="2:5">
      <c r="B432" s="20"/>
      <c r="C432" s="20"/>
      <c r="D432" s="20"/>
      <c r="E432" s="20"/>
    </row>
    <row r="433" spans="2:5">
      <c r="B433" s="20"/>
      <c r="C433" s="20"/>
      <c r="D433" s="20"/>
      <c r="E433" s="20"/>
    </row>
    <row r="434" spans="2:5">
      <c r="B434" s="20"/>
      <c r="C434" s="20"/>
      <c r="D434" s="20"/>
      <c r="E434" s="20"/>
    </row>
    <row r="435" spans="2:5">
      <c r="B435" s="20"/>
      <c r="C435" s="20"/>
      <c r="D435" s="20"/>
      <c r="E435" s="20"/>
    </row>
    <row r="436" spans="2:5">
      <c r="B436" s="20"/>
      <c r="C436" s="20"/>
      <c r="D436" s="20"/>
      <c r="E436" s="20"/>
    </row>
    <row r="437" spans="2:5">
      <c r="B437" s="20"/>
      <c r="C437" s="20"/>
      <c r="D437" s="20"/>
      <c r="E437" s="20"/>
    </row>
    <row r="438" spans="2:5">
      <c r="B438" s="20"/>
      <c r="C438" s="20"/>
      <c r="D438" s="20"/>
      <c r="E438" s="20"/>
    </row>
    <row r="439" spans="2:5">
      <c r="B439" s="20"/>
      <c r="C439" s="20"/>
      <c r="D439" s="20"/>
      <c r="E439" s="20"/>
    </row>
    <row r="440" spans="2:5">
      <c r="B440" s="20"/>
      <c r="C440" s="20"/>
      <c r="D440" s="20"/>
      <c r="E440" s="20"/>
    </row>
    <row r="441" spans="2:5">
      <c r="B441" s="20"/>
      <c r="C441" s="20"/>
      <c r="D441" s="20"/>
      <c r="E441" s="20"/>
    </row>
    <row r="442" spans="2:5">
      <c r="B442" s="20"/>
      <c r="C442" s="20"/>
      <c r="D442" s="20"/>
      <c r="E442" s="20"/>
    </row>
    <row r="443" spans="2:5">
      <c r="B443" s="20"/>
      <c r="C443" s="20"/>
      <c r="D443" s="20"/>
      <c r="E443" s="20"/>
    </row>
    <row r="444" spans="2:5">
      <c r="B444" s="20"/>
      <c r="C444" s="20"/>
      <c r="D444" s="20"/>
      <c r="E444" s="20"/>
    </row>
    <row r="445" spans="2:5">
      <c r="B445" s="20"/>
      <c r="C445" s="20"/>
      <c r="D445" s="20"/>
      <c r="E445" s="20"/>
    </row>
    <row r="446" spans="2:5">
      <c r="B446" s="20"/>
      <c r="C446" s="20"/>
      <c r="D446" s="20"/>
      <c r="E446" s="20"/>
    </row>
    <row r="447" spans="2:5">
      <c r="B447" s="20"/>
      <c r="C447" s="20"/>
      <c r="D447" s="20"/>
      <c r="E447" s="20"/>
    </row>
    <row r="448" spans="2:5">
      <c r="B448" s="20"/>
      <c r="C448" s="20"/>
      <c r="D448" s="20"/>
      <c r="E448" s="20"/>
    </row>
    <row r="449" spans="2:5">
      <c r="B449" s="20"/>
      <c r="C449" s="20"/>
      <c r="D449" s="20"/>
      <c r="E449" s="20"/>
    </row>
    <row r="450" spans="2:5">
      <c r="B450" s="20"/>
      <c r="C450" s="20"/>
      <c r="D450" s="20"/>
      <c r="E450" s="20"/>
    </row>
    <row r="451" spans="2:5">
      <c r="B451" s="20"/>
      <c r="C451" s="20"/>
      <c r="D451" s="20"/>
      <c r="E451" s="20"/>
    </row>
    <row r="452" spans="2:5">
      <c r="B452" s="20"/>
      <c r="C452" s="20"/>
      <c r="D452" s="20"/>
      <c r="E452" s="20"/>
    </row>
    <row r="453" spans="2:5">
      <c r="B453" s="20"/>
      <c r="C453" s="20"/>
      <c r="D453" s="20"/>
      <c r="E453" s="20"/>
    </row>
    <row r="454" spans="2:5">
      <c r="B454" s="20"/>
      <c r="C454" s="20"/>
      <c r="D454" s="20"/>
      <c r="E454" s="20"/>
    </row>
    <row r="455" spans="2:5">
      <c r="B455" s="20"/>
      <c r="C455" s="20"/>
      <c r="D455" s="20"/>
      <c r="E455" s="20"/>
    </row>
    <row r="456" spans="2:5">
      <c r="B456" s="20"/>
      <c r="C456" s="20"/>
      <c r="D456" s="20"/>
      <c r="E456" s="20"/>
    </row>
    <row r="457" spans="2:5">
      <c r="B457" s="20"/>
      <c r="C457" s="20"/>
      <c r="D457" s="20"/>
      <c r="E457" s="20"/>
    </row>
    <row r="458" spans="2:5">
      <c r="B458" s="20"/>
      <c r="C458" s="20"/>
      <c r="D458" s="20"/>
      <c r="E458" s="20"/>
    </row>
    <row r="459" spans="2:5">
      <c r="B459" s="20"/>
      <c r="C459" s="20"/>
      <c r="D459" s="20"/>
      <c r="E459" s="20"/>
    </row>
    <row r="460" spans="2:5">
      <c r="B460" s="20"/>
      <c r="C460" s="20"/>
      <c r="D460" s="20"/>
      <c r="E460" s="20"/>
    </row>
    <row r="461" spans="2:5">
      <c r="B461" s="20"/>
      <c r="C461" s="20"/>
      <c r="D461" s="20"/>
      <c r="E461" s="20"/>
    </row>
    <row r="462" spans="2:5">
      <c r="B462" s="20"/>
      <c r="C462" s="20"/>
      <c r="D462" s="20"/>
      <c r="E462" s="20"/>
    </row>
    <row r="463" spans="2:5">
      <c r="B463" s="20"/>
      <c r="C463" s="20"/>
      <c r="D463" s="20"/>
      <c r="E463" s="20"/>
    </row>
    <row r="464" spans="2:5">
      <c r="B464" s="20"/>
      <c r="C464" s="20"/>
      <c r="D464" s="20"/>
      <c r="E464" s="20"/>
    </row>
    <row r="465" spans="2:5">
      <c r="B465" s="20"/>
      <c r="C465" s="20"/>
      <c r="D465" s="20"/>
      <c r="E465" s="20"/>
    </row>
    <row r="466" spans="2:5">
      <c r="B466" s="20"/>
      <c r="C466" s="20"/>
      <c r="D466" s="20"/>
      <c r="E466" s="20"/>
    </row>
    <row r="467" spans="2:5">
      <c r="B467" s="20"/>
      <c r="C467" s="20"/>
      <c r="D467" s="20"/>
      <c r="E467" s="20"/>
    </row>
    <row r="468" spans="2:5">
      <c r="B468" s="20"/>
      <c r="C468" s="20"/>
      <c r="D468" s="20"/>
      <c r="E468" s="20"/>
    </row>
    <row r="469" spans="2:5">
      <c r="B469" s="20"/>
      <c r="C469" s="20"/>
      <c r="D469" s="20"/>
      <c r="E469" s="20"/>
    </row>
    <row r="470" spans="2:5">
      <c r="B470" s="20"/>
      <c r="C470" s="20"/>
      <c r="D470" s="20"/>
      <c r="E470" s="20"/>
    </row>
    <row r="471" spans="2:5">
      <c r="B471" s="20"/>
      <c r="C471" s="20"/>
      <c r="D471" s="20"/>
      <c r="E471" s="20"/>
    </row>
    <row r="472" spans="2:5">
      <c r="B472" s="20"/>
      <c r="C472" s="20"/>
      <c r="D472" s="20"/>
      <c r="E472" s="20"/>
    </row>
    <row r="473" spans="2:5">
      <c r="B473" s="20"/>
      <c r="C473" s="20"/>
      <c r="D473" s="20"/>
      <c r="E473" s="20"/>
    </row>
    <row r="474" spans="2:5">
      <c r="B474" s="20"/>
      <c r="C474" s="20"/>
      <c r="D474" s="20"/>
      <c r="E474" s="20"/>
    </row>
    <row r="475" spans="2:5">
      <c r="B475" s="20"/>
      <c r="C475" s="20"/>
      <c r="D475" s="20"/>
      <c r="E475" s="20"/>
    </row>
    <row r="476" spans="2:5">
      <c r="B476" s="20"/>
      <c r="C476" s="20"/>
      <c r="D476" s="20"/>
      <c r="E476" s="20"/>
    </row>
    <row r="477" spans="2:5">
      <c r="B477" s="20"/>
      <c r="C477" s="20"/>
      <c r="D477" s="20"/>
      <c r="E477" s="20"/>
    </row>
    <row r="478" spans="2:5">
      <c r="B478" s="20"/>
      <c r="C478" s="20"/>
      <c r="D478" s="20"/>
      <c r="E478" s="20"/>
    </row>
    <row r="479" spans="2:5">
      <c r="B479" s="20"/>
      <c r="C479" s="20"/>
      <c r="D479" s="20"/>
      <c r="E479" s="20"/>
    </row>
    <row r="480" spans="2:5">
      <c r="B480" s="20"/>
      <c r="C480" s="20"/>
      <c r="D480" s="20"/>
      <c r="E480" s="20"/>
    </row>
    <row r="481" spans="2:5">
      <c r="B481" s="20"/>
      <c r="C481" s="20"/>
      <c r="D481" s="20"/>
      <c r="E481" s="20"/>
    </row>
    <row r="482" spans="2:5">
      <c r="B482" s="20"/>
      <c r="C482" s="20"/>
      <c r="D482" s="20"/>
      <c r="E482" s="20"/>
    </row>
    <row r="483" spans="2:5">
      <c r="B483" s="20"/>
      <c r="C483" s="20"/>
      <c r="D483" s="20"/>
      <c r="E483" s="20"/>
    </row>
    <row r="484" spans="2:5">
      <c r="B484" s="20"/>
      <c r="C484" s="20"/>
      <c r="D484" s="20"/>
      <c r="E484" s="20"/>
    </row>
    <row r="485" spans="2:5">
      <c r="B485" s="20"/>
      <c r="C485" s="20"/>
      <c r="D485" s="20"/>
      <c r="E485" s="20"/>
    </row>
    <row r="486" spans="2:5">
      <c r="B486" s="20"/>
      <c r="C486" s="20"/>
      <c r="D486" s="20"/>
      <c r="E486" s="20"/>
    </row>
    <row r="487" spans="2:5">
      <c r="B487" s="20"/>
      <c r="C487" s="20"/>
      <c r="D487" s="20"/>
      <c r="E487" s="20"/>
    </row>
    <row r="488" spans="2:5">
      <c r="B488" s="20"/>
      <c r="C488" s="20"/>
      <c r="D488" s="20"/>
      <c r="E488" s="20"/>
    </row>
    <row r="489" spans="2:5">
      <c r="B489" s="20"/>
      <c r="C489" s="20"/>
      <c r="D489" s="20"/>
      <c r="E489" s="20"/>
    </row>
    <row r="490" spans="2:5">
      <c r="B490" s="20"/>
      <c r="C490" s="20"/>
      <c r="D490" s="20"/>
      <c r="E490" s="20"/>
    </row>
    <row r="491" spans="2:5">
      <c r="B491" s="20"/>
      <c r="C491" s="20"/>
      <c r="D491" s="20"/>
      <c r="E491" s="20"/>
    </row>
    <row r="492" spans="2:5">
      <c r="B492" s="20"/>
      <c r="C492" s="20"/>
      <c r="D492" s="20"/>
      <c r="E492" s="20"/>
    </row>
    <row r="493" spans="2:5">
      <c r="B493" s="20"/>
      <c r="C493" s="20"/>
      <c r="D493" s="20"/>
      <c r="E493" s="20"/>
    </row>
    <row r="494" spans="2:5">
      <c r="B494" s="20"/>
      <c r="C494" s="20"/>
      <c r="D494" s="20"/>
      <c r="E494" s="20"/>
    </row>
    <row r="495" spans="2:5">
      <c r="B495" s="20"/>
      <c r="C495" s="20"/>
      <c r="D495" s="20"/>
      <c r="E495" s="20"/>
    </row>
    <row r="496" spans="2:5">
      <c r="B496" s="20"/>
      <c r="C496" s="20"/>
      <c r="D496" s="20"/>
      <c r="E496" s="20"/>
    </row>
    <row r="497" spans="2:5">
      <c r="B497" s="20"/>
      <c r="C497" s="20"/>
      <c r="D497" s="20"/>
      <c r="E497" s="20"/>
    </row>
    <row r="498" spans="2:5">
      <c r="B498" s="20"/>
      <c r="C498" s="20"/>
      <c r="D498" s="20"/>
      <c r="E498" s="20"/>
    </row>
    <row r="499" spans="2:5">
      <c r="B499" s="20"/>
      <c r="C499" s="20"/>
      <c r="D499" s="20"/>
      <c r="E499" s="20"/>
    </row>
    <row r="500" spans="2:5">
      <c r="B500" s="20"/>
      <c r="C500" s="20"/>
      <c r="D500" s="20"/>
      <c r="E500" s="20"/>
    </row>
    <row r="501" spans="2:5">
      <c r="B501" s="20"/>
      <c r="C501" s="20"/>
      <c r="D501" s="20"/>
      <c r="E501" s="20"/>
    </row>
    <row r="502" spans="2:5">
      <c r="B502" s="20"/>
      <c r="C502" s="20"/>
      <c r="D502" s="20"/>
      <c r="E502" s="20"/>
    </row>
    <row r="503" spans="2:5">
      <c r="B503" s="20"/>
      <c r="C503" s="20"/>
      <c r="D503" s="20"/>
      <c r="E503" s="20"/>
    </row>
    <row r="504" spans="2:5">
      <c r="B504" s="20"/>
      <c r="C504" s="20"/>
      <c r="D504" s="20"/>
      <c r="E504" s="20"/>
    </row>
    <row r="505" spans="2:5">
      <c r="B505" s="20"/>
      <c r="C505" s="20"/>
      <c r="D505" s="20"/>
      <c r="E505" s="20"/>
    </row>
    <row r="506" spans="2:5">
      <c r="B506" s="20"/>
      <c r="C506" s="20"/>
      <c r="D506" s="20"/>
      <c r="E506" s="20"/>
    </row>
    <row r="507" spans="2:5">
      <c r="B507" s="20"/>
      <c r="C507" s="20"/>
      <c r="D507" s="20"/>
      <c r="E507" s="20"/>
    </row>
    <row r="508" spans="2:5">
      <c r="B508" s="20"/>
      <c r="C508" s="20"/>
      <c r="D508" s="20"/>
      <c r="E508" s="20"/>
    </row>
    <row r="509" spans="2:5">
      <c r="B509" s="20"/>
      <c r="C509" s="20"/>
      <c r="D509" s="20"/>
      <c r="E509" s="20"/>
    </row>
    <row r="510" spans="2:5">
      <c r="B510" s="20"/>
      <c r="C510" s="20"/>
      <c r="D510" s="20"/>
      <c r="E510" s="20"/>
    </row>
    <row r="511" spans="2:5">
      <c r="B511" s="20"/>
      <c r="C511" s="20"/>
      <c r="D511" s="20"/>
      <c r="E511" s="20"/>
    </row>
    <row r="512" spans="2:5">
      <c r="B512" s="20"/>
      <c r="C512" s="20"/>
      <c r="D512" s="20"/>
      <c r="E512" s="20"/>
    </row>
    <row r="513" spans="2:5">
      <c r="B513" s="20"/>
      <c r="C513" s="20"/>
      <c r="D513" s="20"/>
      <c r="E513" s="20"/>
    </row>
    <row r="514" spans="2:5">
      <c r="B514" s="20"/>
      <c r="C514" s="20"/>
      <c r="D514" s="20"/>
      <c r="E514" s="20"/>
    </row>
    <row r="515" spans="2:5">
      <c r="B515" s="20"/>
      <c r="C515" s="20"/>
      <c r="D515" s="20"/>
      <c r="E515" s="20"/>
    </row>
    <row r="516" spans="2:5">
      <c r="B516" s="20"/>
      <c r="C516" s="20"/>
      <c r="D516" s="20"/>
      <c r="E516" s="20"/>
    </row>
    <row r="517" spans="2:5">
      <c r="B517" s="20"/>
      <c r="C517" s="20"/>
      <c r="D517" s="20"/>
      <c r="E517" s="20"/>
    </row>
    <row r="518" spans="2:5">
      <c r="B518" s="20"/>
      <c r="C518" s="20"/>
      <c r="D518" s="20"/>
      <c r="E518" s="20"/>
    </row>
    <row r="519" spans="2:5">
      <c r="B519" s="20"/>
      <c r="C519" s="20"/>
      <c r="D519" s="20"/>
      <c r="E519" s="20"/>
    </row>
    <row r="520" spans="2:5">
      <c r="B520" s="20"/>
      <c r="C520" s="20"/>
      <c r="D520" s="20"/>
      <c r="E520" s="20"/>
    </row>
    <row r="521" spans="2:5">
      <c r="B521" s="20"/>
      <c r="C521" s="20"/>
      <c r="D521" s="20"/>
      <c r="E521" s="20"/>
    </row>
    <row r="522" spans="2:5">
      <c r="B522" s="20"/>
      <c r="C522" s="20"/>
      <c r="D522" s="20"/>
      <c r="E522" s="20"/>
    </row>
    <row r="523" spans="2:5">
      <c r="B523" s="20"/>
      <c r="C523" s="20"/>
      <c r="D523" s="20"/>
      <c r="E523" s="20"/>
    </row>
    <row r="524" spans="2:5">
      <c r="B524" s="20"/>
      <c r="C524" s="20"/>
      <c r="D524" s="20"/>
      <c r="E524" s="20"/>
    </row>
    <row r="525" spans="2:5">
      <c r="B525" s="20"/>
      <c r="C525" s="20"/>
      <c r="D525" s="20"/>
      <c r="E525" s="20"/>
    </row>
    <row r="526" spans="2:5">
      <c r="B526" s="20"/>
      <c r="C526" s="20"/>
      <c r="D526" s="20"/>
      <c r="E526" s="20"/>
    </row>
    <row r="527" spans="2:5">
      <c r="B527" s="20"/>
      <c r="C527" s="20"/>
      <c r="D527" s="20"/>
      <c r="E527" s="20"/>
    </row>
    <row r="528" spans="2:5">
      <c r="B528" s="20"/>
      <c r="C528" s="20"/>
      <c r="D528" s="20"/>
      <c r="E528" s="20"/>
    </row>
    <row r="529" spans="2:5">
      <c r="B529" s="20"/>
      <c r="C529" s="20"/>
      <c r="D529" s="20"/>
      <c r="E529" s="20"/>
    </row>
    <row r="530" spans="2:5">
      <c r="B530" s="20"/>
      <c r="C530" s="20"/>
      <c r="D530" s="20"/>
      <c r="E530" s="20"/>
    </row>
    <row r="531" spans="2:5">
      <c r="B531" s="20"/>
      <c r="C531" s="20"/>
      <c r="D531" s="20"/>
      <c r="E531" s="20"/>
    </row>
    <row r="532" spans="2:5">
      <c r="B532" s="20"/>
      <c r="C532" s="20"/>
      <c r="D532" s="20"/>
      <c r="E532" s="20"/>
    </row>
    <row r="533" spans="2:5">
      <c r="B533" s="20"/>
      <c r="C533" s="20"/>
      <c r="D533" s="20"/>
      <c r="E533" s="20"/>
    </row>
    <row r="534" spans="2:5">
      <c r="B534" s="20"/>
      <c r="C534" s="20"/>
      <c r="D534" s="20"/>
      <c r="E534" s="20"/>
    </row>
    <row r="535" spans="2:5">
      <c r="B535" s="20"/>
      <c r="C535" s="20"/>
      <c r="D535" s="20"/>
      <c r="E535" s="20"/>
    </row>
    <row r="536" spans="2:5">
      <c r="B536" s="20"/>
      <c r="C536" s="20"/>
      <c r="D536" s="20"/>
      <c r="E536" s="20"/>
    </row>
    <row r="537" spans="2:5">
      <c r="B537" s="20"/>
      <c r="C537" s="20"/>
      <c r="D537" s="20"/>
      <c r="E537" s="20"/>
    </row>
    <row r="538" spans="2:5">
      <c r="B538" s="20"/>
      <c r="C538" s="20"/>
      <c r="D538" s="20"/>
      <c r="E538" s="20"/>
    </row>
    <row r="539" spans="2:5">
      <c r="B539" s="20"/>
      <c r="C539" s="20"/>
      <c r="D539" s="20"/>
      <c r="E539" s="20"/>
    </row>
    <row r="540" spans="2:5">
      <c r="B540" s="20"/>
      <c r="C540" s="20"/>
      <c r="D540" s="20"/>
      <c r="E540" s="20"/>
    </row>
    <row r="541" spans="2:5">
      <c r="B541" s="20"/>
      <c r="C541" s="20"/>
      <c r="D541" s="20"/>
      <c r="E541" s="20"/>
    </row>
    <row r="542" spans="2:5">
      <c r="B542" s="20"/>
      <c r="C542" s="20"/>
      <c r="D542" s="20"/>
      <c r="E542" s="20"/>
    </row>
    <row r="543" spans="2:5">
      <c r="B543" s="20"/>
      <c r="C543" s="20"/>
      <c r="D543" s="20"/>
      <c r="E543" s="20"/>
    </row>
    <row r="544" spans="2:5">
      <c r="B544" s="20"/>
      <c r="C544" s="20"/>
      <c r="D544" s="20"/>
      <c r="E544" s="20"/>
    </row>
    <row r="545" spans="2:5">
      <c r="B545" s="20"/>
      <c r="C545" s="20"/>
      <c r="D545" s="20"/>
      <c r="E545" s="20"/>
    </row>
    <row r="546" spans="2:5">
      <c r="B546" s="20"/>
      <c r="C546" s="20"/>
      <c r="D546" s="20"/>
      <c r="E546" s="20"/>
    </row>
    <row r="547" spans="2:5">
      <c r="B547" s="20"/>
      <c r="C547" s="20"/>
      <c r="D547" s="20"/>
      <c r="E547" s="20"/>
    </row>
    <row r="548" spans="2:5">
      <c r="B548" s="20"/>
      <c r="C548" s="20"/>
      <c r="D548" s="20"/>
      <c r="E548" s="20"/>
    </row>
    <row r="549" spans="2:5">
      <c r="B549" s="20"/>
      <c r="C549" s="20"/>
      <c r="D549" s="20"/>
      <c r="E549" s="20"/>
    </row>
    <row r="550" spans="2:5">
      <c r="B550" s="20"/>
      <c r="C550" s="20"/>
      <c r="D550" s="20"/>
      <c r="E550" s="20"/>
    </row>
    <row r="551" spans="2:5">
      <c r="B551" s="20"/>
      <c r="C551" s="20"/>
      <c r="D551" s="20"/>
      <c r="E551" s="20"/>
    </row>
    <row r="552" spans="2:5">
      <c r="B552" s="20"/>
      <c r="C552" s="20"/>
      <c r="D552" s="20"/>
      <c r="E552" s="20"/>
    </row>
    <row r="553" spans="2:5">
      <c r="B553" s="20"/>
      <c r="C553" s="20"/>
      <c r="D553" s="20"/>
      <c r="E553" s="20"/>
    </row>
    <row r="554" spans="2:5">
      <c r="B554" s="20"/>
      <c r="C554" s="20"/>
      <c r="D554" s="20"/>
      <c r="E554" s="20"/>
    </row>
    <row r="555" spans="2:5">
      <c r="B555" s="20"/>
      <c r="C555" s="20"/>
      <c r="D555" s="20"/>
      <c r="E555" s="20"/>
    </row>
    <row r="556" spans="2:5">
      <c r="B556" s="20"/>
      <c r="C556" s="20"/>
      <c r="D556" s="20"/>
      <c r="E556" s="20"/>
    </row>
    <row r="557" spans="2:5">
      <c r="B557" s="20"/>
      <c r="C557" s="20"/>
      <c r="D557" s="20"/>
      <c r="E557" s="20"/>
    </row>
    <row r="558" spans="2:5">
      <c r="B558" s="20"/>
      <c r="C558" s="20"/>
      <c r="D558" s="20"/>
      <c r="E558" s="20"/>
    </row>
    <row r="559" spans="2:5">
      <c r="B559" s="20"/>
      <c r="C559" s="20"/>
      <c r="D559" s="20"/>
      <c r="E559" s="20"/>
    </row>
    <row r="560" spans="2:5">
      <c r="B560" s="20"/>
      <c r="C560" s="20"/>
      <c r="D560" s="20"/>
      <c r="E560" s="20"/>
    </row>
    <row r="561" spans="2:5">
      <c r="B561" s="20"/>
      <c r="C561" s="20"/>
      <c r="D561" s="20"/>
      <c r="E561" s="20"/>
    </row>
    <row r="562" spans="2:5">
      <c r="B562" s="20"/>
      <c r="C562" s="20"/>
      <c r="D562" s="20"/>
      <c r="E562" s="20"/>
    </row>
    <row r="563" spans="2:5">
      <c r="B563" s="20"/>
      <c r="C563" s="20"/>
      <c r="D563" s="20"/>
      <c r="E563" s="20"/>
    </row>
    <row r="564" spans="2:5">
      <c r="B564" s="20"/>
      <c r="C564" s="20"/>
      <c r="D564" s="20"/>
      <c r="E564" s="20"/>
    </row>
    <row r="565" spans="2:5">
      <c r="B565" s="20"/>
      <c r="C565" s="20"/>
      <c r="D565" s="20"/>
      <c r="E565" s="20"/>
    </row>
    <row r="566" spans="2:5">
      <c r="B566" s="20"/>
      <c r="C566" s="20"/>
      <c r="D566" s="20"/>
      <c r="E566" s="20"/>
    </row>
    <row r="567" spans="2:5">
      <c r="B567" s="20"/>
      <c r="C567" s="20"/>
      <c r="D567" s="20"/>
      <c r="E567" s="20"/>
    </row>
    <row r="568" spans="2:5">
      <c r="B568" s="20"/>
      <c r="C568" s="20"/>
      <c r="D568" s="20"/>
      <c r="E568" s="20"/>
    </row>
    <row r="569" spans="2:5">
      <c r="B569" s="20"/>
      <c r="C569" s="20"/>
      <c r="D569" s="20"/>
      <c r="E569" s="20"/>
    </row>
    <row r="570" spans="2:5">
      <c r="B570" s="20"/>
      <c r="C570" s="20"/>
      <c r="D570" s="20"/>
      <c r="E570" s="20"/>
    </row>
    <row r="571" spans="2:5">
      <c r="B571" s="20"/>
      <c r="C571" s="20"/>
      <c r="D571" s="20"/>
      <c r="E571" s="20"/>
    </row>
    <row r="572" spans="2:5">
      <c r="B572" s="20"/>
      <c r="C572" s="20"/>
      <c r="D572" s="20"/>
      <c r="E572" s="20"/>
    </row>
    <row r="573" spans="2:5">
      <c r="B573" s="20"/>
      <c r="C573" s="20"/>
      <c r="D573" s="20"/>
      <c r="E573" s="20"/>
    </row>
    <row r="574" spans="2:5">
      <c r="B574" s="20"/>
      <c r="C574" s="20"/>
      <c r="D574" s="20"/>
      <c r="E574" s="20"/>
    </row>
    <row r="575" spans="2:5">
      <c r="B575" s="20"/>
      <c r="C575" s="20"/>
      <c r="D575" s="20"/>
      <c r="E575" s="20"/>
    </row>
    <row r="576" spans="2:5">
      <c r="B576" s="20"/>
      <c r="C576" s="20"/>
      <c r="D576" s="20"/>
      <c r="E576" s="20"/>
    </row>
    <row r="577" spans="2:5">
      <c r="B577" s="20"/>
      <c r="C577" s="20"/>
      <c r="D577" s="20"/>
      <c r="E577" s="20"/>
    </row>
    <row r="578" spans="2:5">
      <c r="B578" s="20"/>
      <c r="C578" s="20"/>
      <c r="D578" s="20"/>
      <c r="E578" s="20"/>
    </row>
    <row r="579" spans="2:5">
      <c r="B579" s="20"/>
      <c r="C579" s="20"/>
      <c r="D579" s="20"/>
      <c r="E579" s="20"/>
    </row>
    <row r="580" spans="2:5">
      <c r="B580" s="20"/>
      <c r="C580" s="20"/>
      <c r="D580" s="20"/>
      <c r="E580" s="20"/>
    </row>
    <row r="581" spans="2:5">
      <c r="B581" s="20"/>
      <c r="C581" s="20"/>
      <c r="D581" s="20"/>
      <c r="E581" s="20"/>
    </row>
    <row r="582" spans="2:5">
      <c r="B582" s="20"/>
      <c r="C582" s="20"/>
      <c r="D582" s="20"/>
      <c r="E582" s="20"/>
    </row>
    <row r="583" spans="2:5">
      <c r="B583" s="20"/>
      <c r="C583" s="20"/>
      <c r="D583" s="20"/>
      <c r="E583" s="20"/>
    </row>
    <row r="584" spans="2:5">
      <c r="B584" s="20"/>
      <c r="C584" s="20"/>
      <c r="D584" s="20"/>
      <c r="E584" s="20"/>
    </row>
    <row r="585" spans="2:5">
      <c r="B585" s="20"/>
      <c r="C585" s="20"/>
      <c r="D585" s="20"/>
      <c r="E585" s="20"/>
    </row>
    <row r="586" spans="2:5">
      <c r="B586" s="20"/>
      <c r="C586" s="20"/>
      <c r="D586" s="20"/>
      <c r="E586" s="20"/>
    </row>
    <row r="587" spans="2:5">
      <c r="B587" s="20"/>
      <c r="C587" s="20"/>
      <c r="D587" s="20"/>
      <c r="E587" s="20"/>
    </row>
    <row r="588" spans="2:5">
      <c r="B588" s="20"/>
      <c r="C588" s="20"/>
      <c r="D588" s="20"/>
      <c r="E588" s="20"/>
    </row>
    <row r="589" spans="2:5">
      <c r="B589" s="20"/>
      <c r="C589" s="20"/>
      <c r="D589" s="20"/>
      <c r="E589" s="20"/>
    </row>
    <row r="590" spans="2:5">
      <c r="B590" s="20"/>
      <c r="C590" s="20"/>
      <c r="D590" s="20"/>
      <c r="E590" s="20"/>
    </row>
    <row r="591" spans="2:5">
      <c r="B591" s="20"/>
      <c r="C591" s="20"/>
      <c r="D591" s="20"/>
      <c r="E591" s="20"/>
    </row>
    <row r="592" spans="2:5">
      <c r="B592" s="20"/>
      <c r="C592" s="20"/>
      <c r="D592" s="20"/>
      <c r="E592" s="20"/>
    </row>
    <row r="593" spans="2:5">
      <c r="B593" s="20"/>
      <c r="C593" s="20"/>
      <c r="D593" s="20"/>
      <c r="E593" s="20"/>
    </row>
    <row r="594" spans="2:5">
      <c r="B594" s="20"/>
      <c r="C594" s="20"/>
      <c r="D594" s="20"/>
      <c r="E594" s="20"/>
    </row>
    <row r="595" spans="2:5">
      <c r="B595" s="20"/>
      <c r="C595" s="20"/>
      <c r="D595" s="20"/>
      <c r="E595" s="20"/>
    </row>
    <row r="596" spans="2:5">
      <c r="B596" s="20"/>
      <c r="C596" s="20"/>
      <c r="D596" s="20"/>
      <c r="E596" s="20"/>
    </row>
    <row r="597" spans="2:5">
      <c r="B597" s="20"/>
      <c r="C597" s="20"/>
      <c r="D597" s="20"/>
      <c r="E597" s="20"/>
    </row>
    <row r="598" spans="2:5">
      <c r="B598" s="20"/>
      <c r="C598" s="20"/>
      <c r="D598" s="20"/>
      <c r="E598" s="20"/>
    </row>
    <row r="599" spans="2:5">
      <c r="B599" s="20"/>
      <c r="C599" s="20"/>
      <c r="D599" s="20"/>
      <c r="E599" s="20"/>
    </row>
    <row r="600" spans="2:5">
      <c r="B600" s="20"/>
      <c r="C600" s="20"/>
      <c r="D600" s="20"/>
      <c r="E600" s="20"/>
    </row>
    <row r="601" spans="2:5">
      <c r="B601" s="20"/>
      <c r="C601" s="20"/>
      <c r="D601" s="20"/>
      <c r="E601" s="20"/>
    </row>
    <row r="602" spans="2:5">
      <c r="B602" s="20"/>
      <c r="C602" s="20"/>
      <c r="D602" s="20"/>
      <c r="E602" s="20"/>
    </row>
    <row r="603" spans="2:5">
      <c r="B603" s="20"/>
      <c r="C603" s="20"/>
      <c r="D603" s="20"/>
      <c r="E603" s="20"/>
    </row>
    <row r="604" spans="2:5">
      <c r="B604" s="20"/>
      <c r="C604" s="20"/>
      <c r="D604" s="20"/>
      <c r="E604" s="20"/>
    </row>
    <row r="605" spans="2:5">
      <c r="B605" s="20"/>
      <c r="C605" s="20"/>
      <c r="D605" s="20"/>
      <c r="E605" s="20"/>
    </row>
    <row r="606" spans="2:5">
      <c r="B606" s="20"/>
      <c r="C606" s="20"/>
      <c r="D606" s="20"/>
      <c r="E606" s="20"/>
    </row>
    <row r="607" spans="2:5">
      <c r="B607" s="20"/>
      <c r="C607" s="20"/>
      <c r="D607" s="20"/>
      <c r="E607" s="20"/>
    </row>
    <row r="608" spans="2:5">
      <c r="B608" s="20"/>
      <c r="C608" s="20"/>
      <c r="D608" s="20"/>
      <c r="E608" s="20"/>
    </row>
    <row r="609" spans="2:5">
      <c r="B609" s="20"/>
      <c r="C609" s="20"/>
      <c r="D609" s="20"/>
      <c r="E609" s="20"/>
    </row>
    <row r="610" spans="2:5">
      <c r="B610" s="20"/>
      <c r="C610" s="20"/>
      <c r="D610" s="20"/>
      <c r="E610" s="20"/>
    </row>
    <row r="611" spans="2:5">
      <c r="B611" s="20"/>
      <c r="C611" s="20"/>
      <c r="D611" s="20"/>
      <c r="E611" s="20"/>
    </row>
    <row r="612" spans="2:5">
      <c r="B612" s="20"/>
      <c r="C612" s="20"/>
      <c r="D612" s="20"/>
      <c r="E612" s="20"/>
    </row>
    <row r="613" spans="2:5">
      <c r="B613" s="20"/>
      <c r="C613" s="20"/>
      <c r="D613" s="20"/>
      <c r="E613" s="20"/>
    </row>
    <row r="614" spans="2:5">
      <c r="B614" s="20"/>
      <c r="C614" s="20"/>
      <c r="D614" s="20"/>
      <c r="E614" s="20"/>
    </row>
    <row r="615" spans="2:5">
      <c r="B615" s="20"/>
      <c r="C615" s="20"/>
      <c r="D615" s="20"/>
      <c r="E615" s="20"/>
    </row>
    <row r="616" spans="2:5">
      <c r="B616" s="20"/>
      <c r="C616" s="20"/>
      <c r="D616" s="20"/>
      <c r="E616" s="20"/>
    </row>
    <row r="617" spans="2:5">
      <c r="B617" s="20"/>
      <c r="C617" s="20"/>
      <c r="D617" s="20"/>
      <c r="E617" s="20"/>
    </row>
    <row r="618" spans="2:5">
      <c r="B618" s="20"/>
      <c r="C618" s="20"/>
      <c r="D618" s="20"/>
      <c r="E618" s="20"/>
    </row>
    <row r="619" spans="2:5">
      <c r="B619" s="20"/>
      <c r="C619" s="20"/>
      <c r="D619" s="20"/>
      <c r="E619" s="20"/>
    </row>
    <row r="620" spans="2:5">
      <c r="B620" s="20"/>
      <c r="C620" s="20"/>
      <c r="D620" s="20"/>
      <c r="E620" s="20"/>
    </row>
    <row r="621" spans="2:5">
      <c r="B621" s="20"/>
      <c r="C621" s="20"/>
      <c r="D621" s="20"/>
      <c r="E621" s="20"/>
    </row>
    <row r="622" spans="2:5">
      <c r="B622" s="20"/>
      <c r="C622" s="20"/>
      <c r="D622" s="20"/>
      <c r="E622" s="20"/>
    </row>
    <row r="623" spans="2:5">
      <c r="B623" s="20"/>
      <c r="C623" s="20"/>
      <c r="D623" s="20"/>
      <c r="E623" s="20"/>
    </row>
    <row r="624" spans="2:5">
      <c r="B624" s="20"/>
      <c r="C624" s="20"/>
      <c r="D624" s="20"/>
      <c r="E624" s="20"/>
    </row>
    <row r="625" spans="2:5">
      <c r="B625" s="20"/>
      <c r="C625" s="20"/>
      <c r="D625" s="20"/>
      <c r="E625" s="20"/>
    </row>
    <row r="626" spans="2:5">
      <c r="B626" s="20"/>
      <c r="C626" s="20"/>
      <c r="D626" s="20"/>
      <c r="E626" s="20"/>
    </row>
    <row r="627" spans="2:5">
      <c r="B627" s="20"/>
      <c r="C627" s="20"/>
      <c r="D627" s="20"/>
      <c r="E627" s="20"/>
    </row>
    <row r="628" spans="2:5">
      <c r="B628" s="20"/>
      <c r="C628" s="20"/>
      <c r="D628" s="20"/>
      <c r="E628" s="20"/>
    </row>
    <row r="629" spans="2:5">
      <c r="B629" s="20"/>
      <c r="C629" s="20"/>
      <c r="D629" s="20"/>
      <c r="E629" s="20"/>
    </row>
    <row r="630" spans="2:5">
      <c r="B630" s="20"/>
      <c r="C630" s="20"/>
      <c r="D630" s="20"/>
      <c r="E630" s="20"/>
    </row>
    <row r="631" spans="2:5">
      <c r="B631" s="20"/>
      <c r="C631" s="20"/>
      <c r="D631" s="20"/>
      <c r="E631" s="20"/>
    </row>
    <row r="632" spans="2:5">
      <c r="B632" s="20"/>
      <c r="C632" s="20"/>
      <c r="D632" s="20"/>
      <c r="E632" s="20"/>
    </row>
    <row r="633" spans="2:5">
      <c r="B633" s="20"/>
      <c r="C633" s="20"/>
      <c r="D633" s="20"/>
      <c r="E633" s="20"/>
    </row>
    <row r="634" spans="2:5">
      <c r="B634" s="20"/>
      <c r="C634" s="20"/>
      <c r="D634" s="20"/>
      <c r="E634" s="20"/>
    </row>
    <row r="635" spans="2:5">
      <c r="B635" s="20"/>
      <c r="C635" s="20"/>
      <c r="D635" s="20"/>
      <c r="E635" s="20"/>
    </row>
    <row r="636" spans="2:5">
      <c r="B636" s="20"/>
      <c r="C636" s="20"/>
      <c r="D636" s="20"/>
      <c r="E636" s="20"/>
    </row>
    <row r="637" spans="2:5">
      <c r="B637" s="20"/>
      <c r="C637" s="20"/>
      <c r="D637" s="20"/>
      <c r="E637" s="20"/>
    </row>
    <row r="638" spans="2:5">
      <c r="B638" s="20"/>
      <c r="C638" s="20"/>
      <c r="D638" s="20"/>
      <c r="E638" s="20"/>
    </row>
    <row r="639" spans="2:5">
      <c r="B639" s="20"/>
      <c r="C639" s="20"/>
      <c r="D639" s="20"/>
      <c r="E639" s="20"/>
    </row>
    <row r="640" spans="2:5">
      <c r="B640" s="20"/>
      <c r="C640" s="20"/>
      <c r="D640" s="20"/>
      <c r="E640" s="20"/>
    </row>
  </sheetData>
  <mergeCells count="5">
    <mergeCell ref="A4:A5"/>
    <mergeCell ref="B4:B5"/>
    <mergeCell ref="C4:F4"/>
    <mergeCell ref="L4:O4"/>
    <mergeCell ref="H4:K4"/>
  </mergeCells>
  <pageMargins left="0.43307086614173229" right="0" top="0.15748031496062992" bottom="0.15748031496062992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Дума</vt:lpstr>
      <vt:lpstr>Дума!Заголовки_для_печати</vt:lpstr>
      <vt:lpstr>Дума!Область_печати</vt:lpstr>
    </vt:vector>
  </TitlesOfParts>
  <Company>NYTFIN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2019-12-06T04:50:32Z</cp:lastPrinted>
  <dcterms:created xsi:type="dcterms:W3CDTF">2013-11-29T05:54:40Z</dcterms:created>
  <dcterms:modified xsi:type="dcterms:W3CDTF">2019-12-06T10:23:40Z</dcterms:modified>
</cp:coreProperties>
</file>