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810" windowWidth="14940" windowHeight="9150" activeTab="12"/>
  </bookViews>
  <sheets>
    <sheet name="01  " sheetId="44" r:id="rId1"/>
    <sheet name="02" sheetId="31" r:id="rId2"/>
    <sheet name="03 " sheetId="33" r:id="rId3"/>
    <sheet name="04 " sheetId="34" r:id="rId4"/>
    <sheet name="05 " sheetId="32" r:id="rId5"/>
    <sheet name="06" sheetId="6" r:id="rId6"/>
    <sheet name="07" sheetId="38" r:id="rId7"/>
    <sheet name="09" sheetId="37" r:id="rId8"/>
    <sheet name="10" sheetId="10" r:id="rId9"/>
    <sheet name="11" sheetId="39" r:id="rId10"/>
    <sheet name="12  " sheetId="43" r:id="rId11"/>
    <sheet name="13" sheetId="30" r:id="rId12"/>
    <sheet name="непрограммные мероприятия 2019" sheetId="42" r:id="rId13"/>
  </sheets>
  <definedNames>
    <definedName name="APPT" localSheetId="0">'01  '!#REF!</definedName>
    <definedName name="APPT" localSheetId="1">'02'!#REF!</definedName>
    <definedName name="APPT" localSheetId="2">'03 '!#REF!</definedName>
    <definedName name="APPT" localSheetId="3">'04 '!#REF!</definedName>
    <definedName name="APPT" localSheetId="4">'05 '!#REF!</definedName>
    <definedName name="APPT" localSheetId="5">'06'!$A$14</definedName>
    <definedName name="APPT" localSheetId="7">'09'!$A$13</definedName>
    <definedName name="APPT" localSheetId="8">'10'!#REF!</definedName>
    <definedName name="APPT" localSheetId="10">'12  '!#REF!</definedName>
    <definedName name="APPT" localSheetId="11">'13'!#REF!</definedName>
    <definedName name="APPT" localSheetId="12">'непрограммные мероприятия 2019'!#REF!</definedName>
    <definedName name="FIO" localSheetId="0">'01  '!#REF!</definedName>
    <definedName name="FIO" localSheetId="1">'02'!#REF!</definedName>
    <definedName name="FIO" localSheetId="2">'03 '!#REF!</definedName>
    <definedName name="FIO" localSheetId="3">'04 '!#REF!</definedName>
    <definedName name="FIO" localSheetId="4">'05 '!#REF!</definedName>
    <definedName name="FIO" localSheetId="5">'06'!$F$14</definedName>
    <definedName name="FIO" localSheetId="7">'09'!$D$13</definedName>
    <definedName name="FIO" localSheetId="8">'10'!#REF!</definedName>
    <definedName name="FIO" localSheetId="10">'12  '!#REF!</definedName>
    <definedName name="FIO" localSheetId="11">'13'!#REF!</definedName>
    <definedName name="FIO" localSheetId="12">'непрограммные мероприятия 2019'!#REF!</definedName>
    <definedName name="LAST_CELL" localSheetId="0">'01  '!$H$13</definedName>
    <definedName name="LAST_CELL" localSheetId="1">'02'!$H$18</definedName>
    <definedName name="LAST_CELL" localSheetId="2">'03 '!$H$10</definedName>
    <definedName name="LAST_CELL" localSheetId="3">'04 '!$H$12</definedName>
    <definedName name="LAST_CELL" localSheetId="4">'05 '!$H$10</definedName>
    <definedName name="LAST_CELL" localSheetId="5">'06'!$J$43</definedName>
    <definedName name="LAST_CELL" localSheetId="7">'09'!$H$19</definedName>
    <definedName name="LAST_CELL" localSheetId="8">'10'!$H$7</definedName>
    <definedName name="LAST_CELL" localSheetId="10">'12  '!$H$10</definedName>
    <definedName name="LAST_CELL" localSheetId="11">'13'!$H$11</definedName>
    <definedName name="LAST_CELL" localSheetId="12">'непрограммные мероприятия 2019'!#REF!</definedName>
    <definedName name="SIGN" localSheetId="0">'01  '!#REF!</definedName>
    <definedName name="SIGN" localSheetId="1">'02'!#REF!</definedName>
    <definedName name="SIGN" localSheetId="2">'03 '!#REF!</definedName>
    <definedName name="SIGN" localSheetId="3">'04 '!#REF!</definedName>
    <definedName name="SIGN" localSheetId="4">'05 '!#REF!</definedName>
    <definedName name="SIGN" localSheetId="5">'06'!$A$14:$H$15</definedName>
    <definedName name="SIGN" localSheetId="7">'09'!$A$13:$F$14</definedName>
    <definedName name="SIGN" localSheetId="8">'10'!#REF!</definedName>
    <definedName name="SIGN" localSheetId="10">'12  '!#REF!</definedName>
    <definedName name="SIGN" localSheetId="11">'13'!#REF!</definedName>
    <definedName name="SIGN" localSheetId="12">'непрограммные мероприятия 2019'!#REF!</definedName>
    <definedName name="_xlnm.Print_Titles" localSheetId="0">'01  '!$7:$8</definedName>
    <definedName name="_xlnm.Print_Titles" localSheetId="1">'02'!$6:$7</definedName>
    <definedName name="_xlnm.Print_Titles" localSheetId="2">'03 '!$4:$4</definedName>
    <definedName name="_xlnm.Print_Titles" localSheetId="3">'04 '!$5:$5</definedName>
    <definedName name="_xlnm.Print_Titles" localSheetId="4">'05 '!$4:$5</definedName>
    <definedName name="_xlnm.Print_Titles" localSheetId="5">'06'!$5:$6</definedName>
    <definedName name="_xlnm.Print_Titles" localSheetId="8">'10'!#REF!</definedName>
    <definedName name="_xlnm.Print_Titles" localSheetId="9">'11'!$5:$6</definedName>
    <definedName name="_xlnm.Print_Titles" localSheetId="10">'12  '!$5:$6</definedName>
    <definedName name="_xlnm.Print_Titles" localSheetId="11">'13'!$5:$6</definedName>
    <definedName name="_xlnm.Print_Titles" localSheetId="12">'непрограммные мероприятия 2019'!$4:$5</definedName>
    <definedName name="_xlnm.Print_Area" localSheetId="2">'03 '!$A$1:$I$50</definedName>
  </definedNames>
  <calcPr calcId="125725"/>
</workbook>
</file>

<file path=xl/calcChain.xml><?xml version="1.0" encoding="utf-8"?>
<calcChain xmlns="http://schemas.openxmlformats.org/spreadsheetml/2006/main">
  <c r="H19" i="30"/>
  <c r="H18"/>
  <c r="H15"/>
  <c r="H17" i="42" l="1"/>
  <c r="H13" i="10"/>
  <c r="G13"/>
  <c r="H12"/>
  <c r="G12"/>
  <c r="H11"/>
  <c r="G11"/>
  <c r="H10"/>
  <c r="G10"/>
  <c r="H9"/>
  <c r="G9"/>
  <c r="H8"/>
  <c r="G8"/>
  <c r="H7"/>
  <c r="G7"/>
  <c r="H18" i="44" l="1"/>
  <c r="G18"/>
  <c r="F17"/>
  <c r="F19" s="1"/>
  <c r="E17"/>
  <c r="E19" s="1"/>
  <c r="F16"/>
  <c r="E16"/>
  <c r="H15"/>
  <c r="G15"/>
  <c r="H14"/>
  <c r="G14"/>
  <c r="F12"/>
  <c r="F13" s="1"/>
  <c r="E12"/>
  <c r="E13" s="1"/>
  <c r="H11"/>
  <c r="G11"/>
  <c r="H10"/>
  <c r="G10"/>
  <c r="H9"/>
  <c r="G9"/>
  <c r="E20" l="1"/>
  <c r="E21" s="1"/>
  <c r="H16"/>
  <c r="H13"/>
  <c r="G13"/>
  <c r="F20"/>
  <c r="H19"/>
  <c r="G19"/>
  <c r="G12"/>
  <c r="G16"/>
  <c r="G17"/>
  <c r="H12"/>
  <c r="H17"/>
  <c r="F21" l="1"/>
  <c r="H20"/>
  <c r="G20"/>
  <c r="H21" l="1"/>
  <c r="G21"/>
  <c r="F32" i="43" l="1"/>
  <c r="F33" s="1"/>
  <c r="E32"/>
  <c r="E33" s="1"/>
  <c r="E34" s="1"/>
  <c r="H31"/>
  <c r="G31"/>
  <c r="F30"/>
  <c r="H30" s="1"/>
  <c r="E30"/>
  <c r="H29"/>
  <c r="G29"/>
  <c r="F28"/>
  <c r="H28" s="1"/>
  <c r="E28"/>
  <c r="H27"/>
  <c r="G27"/>
  <c r="F26"/>
  <c r="H26" s="1"/>
  <c r="E26"/>
  <c r="H25"/>
  <c r="G25"/>
  <c r="H24"/>
  <c r="G24"/>
  <c r="H23"/>
  <c r="G23"/>
  <c r="F22"/>
  <c r="H22" s="1"/>
  <c r="E22"/>
  <c r="H21"/>
  <c r="G21"/>
  <c r="H20"/>
  <c r="G20"/>
  <c r="F19"/>
  <c r="G19" s="1"/>
  <c r="E19"/>
  <c r="H18"/>
  <c r="G18"/>
  <c r="H17"/>
  <c r="G17"/>
  <c r="H16"/>
  <c r="G16"/>
  <c r="F14"/>
  <c r="G14" s="1"/>
  <c r="E14"/>
  <c r="H13"/>
  <c r="G13"/>
  <c r="F12"/>
  <c r="H12" s="1"/>
  <c r="E12"/>
  <c r="H11"/>
  <c r="G11"/>
  <c r="F10"/>
  <c r="G10" s="1"/>
  <c r="E10"/>
  <c r="H9"/>
  <c r="G9"/>
  <c r="F8"/>
  <c r="H8" s="1"/>
  <c r="E8"/>
  <c r="H7"/>
  <c r="G7"/>
  <c r="E15" l="1"/>
  <c r="E35" s="1"/>
  <c r="F34"/>
  <c r="H33"/>
  <c r="G33"/>
  <c r="H10"/>
  <c r="H14"/>
  <c r="F15"/>
  <c r="H19"/>
  <c r="G8"/>
  <c r="G12"/>
  <c r="G22"/>
  <c r="G26"/>
  <c r="G28"/>
  <c r="G30"/>
  <c r="G32"/>
  <c r="H32"/>
  <c r="F35" l="1"/>
  <c r="H34"/>
  <c r="G34"/>
  <c r="G15"/>
  <c r="H15"/>
  <c r="H35" l="1"/>
  <c r="G35"/>
  <c r="H58" i="42" l="1"/>
  <c r="G58"/>
  <c r="H57"/>
  <c r="G57"/>
  <c r="H56"/>
  <c r="G56"/>
  <c r="H55"/>
  <c r="G55"/>
  <c r="H54"/>
  <c r="G54"/>
  <c r="H53"/>
  <c r="G53"/>
  <c r="H52"/>
  <c r="G52"/>
  <c r="H51"/>
  <c r="G51"/>
  <c r="H50"/>
  <c r="G50"/>
  <c r="H49"/>
  <c r="G49"/>
  <c r="H48"/>
  <c r="G48"/>
  <c r="H47"/>
  <c r="G47"/>
  <c r="H46"/>
  <c r="G46"/>
  <c r="H45"/>
  <c r="G45"/>
  <c r="H44"/>
  <c r="G44"/>
  <c r="H43"/>
  <c r="G43"/>
  <c r="H42"/>
  <c r="G42"/>
  <c r="H41"/>
  <c r="G41"/>
  <c r="H40"/>
  <c r="G40"/>
  <c r="H39"/>
  <c r="G39"/>
  <c r="H38"/>
  <c r="G38"/>
  <c r="H37"/>
  <c r="G37"/>
  <c r="H36"/>
  <c r="G36"/>
  <c r="H35"/>
  <c r="G35"/>
  <c r="H34"/>
  <c r="G34"/>
  <c r="H33"/>
  <c r="G33"/>
  <c r="H32"/>
  <c r="G32"/>
  <c r="H31"/>
  <c r="G31"/>
  <c r="H30"/>
  <c r="G30"/>
  <c r="H29"/>
  <c r="G29"/>
  <c r="H28"/>
  <c r="G28"/>
  <c r="H27"/>
  <c r="G27"/>
  <c r="H26"/>
  <c r="G26"/>
  <c r="H25"/>
  <c r="G25"/>
  <c r="H24"/>
  <c r="G24"/>
  <c r="H23"/>
  <c r="G23"/>
  <c r="H22"/>
  <c r="G22"/>
  <c r="H21"/>
  <c r="G21"/>
  <c r="H20"/>
  <c r="G20"/>
  <c r="H19"/>
  <c r="G19"/>
  <c r="H18"/>
  <c r="G18"/>
  <c r="G17"/>
  <c r="H16"/>
  <c r="G16"/>
  <c r="H15"/>
  <c r="G15"/>
  <c r="H14"/>
  <c r="G14"/>
  <c r="H13"/>
  <c r="G13"/>
  <c r="H12"/>
  <c r="G12"/>
  <c r="H11"/>
  <c r="G11"/>
  <c r="H10"/>
  <c r="G10"/>
  <c r="H9"/>
  <c r="G9"/>
  <c r="H8"/>
  <c r="G8"/>
  <c r="H7"/>
  <c r="G7"/>
  <c r="H6"/>
  <c r="G6"/>
  <c r="H52" i="32"/>
  <c r="H19" i="39"/>
  <c r="G19"/>
  <c r="F18"/>
  <c r="E18"/>
  <c r="H17"/>
  <c r="G17"/>
  <c r="H16"/>
  <c r="G16"/>
  <c r="F14"/>
  <c r="E14"/>
  <c r="E15" s="1"/>
  <c r="H13"/>
  <c r="G13"/>
  <c r="H12"/>
  <c r="G12"/>
  <c r="F10"/>
  <c r="E10"/>
  <c r="E11" s="1"/>
  <c r="E20" s="1"/>
  <c r="H9"/>
  <c r="G9"/>
  <c r="H8"/>
  <c r="G8"/>
  <c r="H7"/>
  <c r="G7"/>
  <c r="J19" i="38"/>
  <c r="J20"/>
  <c r="J21"/>
  <c r="J22"/>
  <c r="J23"/>
  <c r="J24"/>
  <c r="J25"/>
  <c r="J26"/>
  <c r="J18"/>
  <c r="H143"/>
  <c r="G143"/>
  <c r="J142"/>
  <c r="I142"/>
  <c r="J141"/>
  <c r="I141"/>
  <c r="J140"/>
  <c r="I140"/>
  <c r="J139"/>
  <c r="I139"/>
  <c r="J138"/>
  <c r="I138"/>
  <c r="J137"/>
  <c r="I137"/>
  <c r="J136"/>
  <c r="I136"/>
  <c r="J135"/>
  <c r="I135"/>
  <c r="J134"/>
  <c r="I134"/>
  <c r="J133"/>
  <c r="I133"/>
  <c r="J132"/>
  <c r="I132"/>
  <c r="J131"/>
  <c r="I131"/>
  <c r="J130"/>
  <c r="I130"/>
  <c r="J129"/>
  <c r="I129"/>
  <c r="J128"/>
  <c r="I128"/>
  <c r="J127"/>
  <c r="I127"/>
  <c r="J126"/>
  <c r="I126"/>
  <c r="J125"/>
  <c r="I125"/>
  <c r="J124"/>
  <c r="I124"/>
  <c r="J123"/>
  <c r="I123"/>
  <c r="J122"/>
  <c r="I122"/>
  <c r="J121"/>
  <c r="I121"/>
  <c r="J120"/>
  <c r="I120"/>
  <c r="J119"/>
  <c r="I119"/>
  <c r="J118"/>
  <c r="I118"/>
  <c r="J117"/>
  <c r="I117"/>
  <c r="J116"/>
  <c r="I116"/>
  <c r="J115"/>
  <c r="I115"/>
  <c r="J114"/>
  <c r="I114"/>
  <c r="J113"/>
  <c r="I113"/>
  <c r="J112"/>
  <c r="I112"/>
  <c r="J111"/>
  <c r="I111"/>
  <c r="J110"/>
  <c r="I110"/>
  <c r="H109"/>
  <c r="G109"/>
  <c r="J108"/>
  <c r="I108"/>
  <c r="J107"/>
  <c r="I107"/>
  <c r="H106"/>
  <c r="H144" s="1"/>
  <c r="G106"/>
  <c r="J105"/>
  <c r="I105"/>
  <c r="J104"/>
  <c r="I104"/>
  <c r="J103"/>
  <c r="I103"/>
  <c r="G102"/>
  <c r="G144" s="1"/>
  <c r="J101"/>
  <c r="I101"/>
  <c r="J100"/>
  <c r="I100"/>
  <c r="J99"/>
  <c r="I99"/>
  <c r="J98"/>
  <c r="I98"/>
  <c r="J97"/>
  <c r="I97"/>
  <c r="J96"/>
  <c r="I96"/>
  <c r="J95"/>
  <c r="I95"/>
  <c r="J94"/>
  <c r="I94"/>
  <c r="J93"/>
  <c r="I93"/>
  <c r="J92"/>
  <c r="I92"/>
  <c r="J91"/>
  <c r="I91"/>
  <c r="J90"/>
  <c r="I90"/>
  <c r="J89"/>
  <c r="I89"/>
  <c r="J88"/>
  <c r="I88"/>
  <c r="J87"/>
  <c r="I87"/>
  <c r="J86"/>
  <c r="I86"/>
  <c r="J85"/>
  <c r="I85"/>
  <c r="J84"/>
  <c r="I84"/>
  <c r="J83"/>
  <c r="I83"/>
  <c r="J82"/>
  <c r="I82"/>
  <c r="J81"/>
  <c r="I81"/>
  <c r="J80"/>
  <c r="I80"/>
  <c r="H78"/>
  <c r="H79" s="1"/>
  <c r="G78"/>
  <c r="J77"/>
  <c r="I77"/>
  <c r="J76"/>
  <c r="I76"/>
  <c r="H74"/>
  <c r="G74"/>
  <c r="J73"/>
  <c r="I73"/>
  <c r="H72"/>
  <c r="G72"/>
  <c r="J71"/>
  <c r="I71"/>
  <c r="J70"/>
  <c r="I70"/>
  <c r="J69"/>
  <c r="I69"/>
  <c r="J68"/>
  <c r="I68"/>
  <c r="H67"/>
  <c r="G67"/>
  <c r="J66"/>
  <c r="I66"/>
  <c r="J65"/>
  <c r="I65"/>
  <c r="J64"/>
  <c r="I64"/>
  <c r="J63"/>
  <c r="I63"/>
  <c r="J62"/>
  <c r="I62"/>
  <c r="J61"/>
  <c r="I61"/>
  <c r="J60"/>
  <c r="I60"/>
  <c r="J59"/>
  <c r="I59"/>
  <c r="J58"/>
  <c r="I58"/>
  <c r="J57"/>
  <c r="I57"/>
  <c r="J56"/>
  <c r="I56"/>
  <c r="J55"/>
  <c r="I55"/>
  <c r="J54"/>
  <c r="I54"/>
  <c r="J53"/>
  <c r="I53"/>
  <c r="J52"/>
  <c r="I52"/>
  <c r="J51"/>
  <c r="I51"/>
  <c r="J50"/>
  <c r="I50"/>
  <c r="J49"/>
  <c r="I49"/>
  <c r="J48"/>
  <c r="I48"/>
  <c r="J47"/>
  <c r="I47"/>
  <c r="J46"/>
  <c r="I46"/>
  <c r="J45"/>
  <c r="I45"/>
  <c r="J44"/>
  <c r="I44"/>
  <c r="J43"/>
  <c r="I43"/>
  <c r="J42"/>
  <c r="I42"/>
  <c r="J41"/>
  <c r="I41"/>
  <c r="J40"/>
  <c r="I40"/>
  <c r="J39"/>
  <c r="I39"/>
  <c r="J38"/>
  <c r="I38"/>
  <c r="J37"/>
  <c r="I37"/>
  <c r="H36"/>
  <c r="G36"/>
  <c r="J35"/>
  <c r="I35"/>
  <c r="H34"/>
  <c r="G34"/>
  <c r="J33"/>
  <c r="I33"/>
  <c r="J32"/>
  <c r="I32"/>
  <c r="J31"/>
  <c r="I31"/>
  <c r="J30"/>
  <c r="I30"/>
  <c r="J29"/>
  <c r="I29"/>
  <c r="H27"/>
  <c r="G27"/>
  <c r="H16"/>
  <c r="G16"/>
  <c r="J15"/>
  <c r="I15"/>
  <c r="I102" l="1"/>
  <c r="I143"/>
  <c r="I36"/>
  <c r="I67"/>
  <c r="I72"/>
  <c r="I74"/>
  <c r="I78"/>
  <c r="J16"/>
  <c r="J27"/>
  <c r="J34"/>
  <c r="J144"/>
  <c r="H18" i="39"/>
  <c r="G14"/>
  <c r="I106" i="38"/>
  <c r="I109"/>
  <c r="I144"/>
  <c r="J143"/>
  <c r="G10" i="39"/>
  <c r="H14"/>
  <c r="G18"/>
  <c r="I16" i="38"/>
  <c r="G75"/>
  <c r="I34"/>
  <c r="J36"/>
  <c r="J67"/>
  <c r="J72"/>
  <c r="H10" i="39"/>
  <c r="F11"/>
  <c r="F15"/>
  <c r="H17" i="38"/>
  <c r="H28" s="1"/>
  <c r="H75"/>
  <c r="J102"/>
  <c r="G17"/>
  <c r="G28" s="1"/>
  <c r="G79"/>
  <c r="J74"/>
  <c r="J78"/>
  <c r="J106"/>
  <c r="J109"/>
  <c r="J28" l="1"/>
  <c r="I28"/>
  <c r="H145"/>
  <c r="G145"/>
  <c r="G15" i="39"/>
  <c r="H15"/>
  <c r="G11"/>
  <c r="F20"/>
  <c r="H11"/>
  <c r="J79" i="38"/>
  <c r="I79"/>
  <c r="I75"/>
  <c r="J75"/>
  <c r="G13" i="37"/>
  <c r="G14" s="1"/>
  <c r="F12"/>
  <c r="F13" s="1"/>
  <c r="F14" s="1"/>
  <c r="E12"/>
  <c r="E13" s="1"/>
  <c r="E14" s="1"/>
  <c r="H11"/>
  <c r="G11"/>
  <c r="H10"/>
  <c r="G10"/>
  <c r="H9"/>
  <c r="G9"/>
  <c r="H8"/>
  <c r="G8"/>
  <c r="H7"/>
  <c r="G7"/>
  <c r="H39" i="34"/>
  <c r="G39"/>
  <c r="H38"/>
  <c r="G38"/>
  <c r="H37"/>
  <c r="G37"/>
  <c r="H36"/>
  <c r="G36"/>
  <c r="H35"/>
  <c r="G35"/>
  <c r="H34"/>
  <c r="G34"/>
  <c r="H33"/>
  <c r="G33"/>
  <c r="H32"/>
  <c r="G32"/>
  <c r="H31"/>
  <c r="G31"/>
  <c r="H30"/>
  <c r="G30"/>
  <c r="H29"/>
  <c r="G29"/>
  <c r="H28"/>
  <c r="G28"/>
  <c r="H27"/>
  <c r="G27"/>
  <c r="H26"/>
  <c r="G26"/>
  <c r="H25"/>
  <c r="G25"/>
  <c r="H24"/>
  <c r="G24"/>
  <c r="H23"/>
  <c r="G23"/>
  <c r="H22"/>
  <c r="G22"/>
  <c r="H21"/>
  <c r="G21"/>
  <c r="H20"/>
  <c r="G20"/>
  <c r="H19"/>
  <c r="G19"/>
  <c r="H18"/>
  <c r="G18"/>
  <c r="H17"/>
  <c r="G17"/>
  <c r="H16"/>
  <c r="G16"/>
  <c r="H15"/>
  <c r="G15"/>
  <c r="H14"/>
  <c r="G14"/>
  <c r="H13"/>
  <c r="G13"/>
  <c r="H12"/>
  <c r="G12"/>
  <c r="H11"/>
  <c r="G11"/>
  <c r="H10"/>
  <c r="G10"/>
  <c r="H9"/>
  <c r="G9"/>
  <c r="H8"/>
  <c r="G8"/>
  <c r="H7"/>
  <c r="G7"/>
  <c r="H50" i="33"/>
  <c r="G50"/>
  <c r="H49"/>
  <c r="G49"/>
  <c r="H48"/>
  <c r="G48"/>
  <c r="H47"/>
  <c r="G47"/>
  <c r="H46"/>
  <c r="G46"/>
  <c r="H45"/>
  <c r="G45"/>
  <c r="H44"/>
  <c r="G44"/>
  <c r="H43"/>
  <c r="G43"/>
  <c r="H42"/>
  <c r="G42"/>
  <c r="H41"/>
  <c r="G41"/>
  <c r="H40"/>
  <c r="G40"/>
  <c r="H39"/>
  <c r="G39"/>
  <c r="H38"/>
  <c r="G38"/>
  <c r="H37"/>
  <c r="G37"/>
  <c r="H36"/>
  <c r="G36"/>
  <c r="H35"/>
  <c r="G35"/>
  <c r="H34"/>
  <c r="G34"/>
  <c r="H33"/>
  <c r="G33"/>
  <c r="H32"/>
  <c r="G32"/>
  <c r="H31"/>
  <c r="G31"/>
  <c r="H30"/>
  <c r="G30"/>
  <c r="H29"/>
  <c r="G29"/>
  <c r="H28"/>
  <c r="G28"/>
  <c r="H27"/>
  <c r="G27"/>
  <c r="H26"/>
  <c r="G26"/>
  <c r="H25"/>
  <c r="G25"/>
  <c r="H24"/>
  <c r="G24"/>
  <c r="H23"/>
  <c r="G23"/>
  <c r="H22"/>
  <c r="G22"/>
  <c r="H21"/>
  <c r="G21"/>
  <c r="H20"/>
  <c r="G20"/>
  <c r="H19"/>
  <c r="G19"/>
  <c r="H18"/>
  <c r="G18"/>
  <c r="H17"/>
  <c r="G17"/>
  <c r="H16"/>
  <c r="G16"/>
  <c r="H15"/>
  <c r="G15"/>
  <c r="H14"/>
  <c r="G14"/>
  <c r="H13"/>
  <c r="G13"/>
  <c r="H12"/>
  <c r="G12"/>
  <c r="H11"/>
  <c r="G11"/>
  <c r="H10"/>
  <c r="G10"/>
  <c r="H9"/>
  <c r="G9"/>
  <c r="H8"/>
  <c r="G8"/>
  <c r="H7"/>
  <c r="G7"/>
  <c r="H6"/>
  <c r="G6"/>
  <c r="G52" i="32"/>
  <c r="H51"/>
  <c r="G51"/>
  <c r="H50"/>
  <c r="G50"/>
  <c r="H49"/>
  <c r="G49"/>
  <c r="H48"/>
  <c r="G48"/>
  <c r="H47"/>
  <c r="G47"/>
  <c r="H46"/>
  <c r="G46"/>
  <c r="H45"/>
  <c r="G45"/>
  <c r="H44"/>
  <c r="G44"/>
  <c r="H43"/>
  <c r="G43"/>
  <c r="H42"/>
  <c r="G42"/>
  <c r="H41"/>
  <c r="G41"/>
  <c r="H40"/>
  <c r="G40"/>
  <c r="H39"/>
  <c r="G39"/>
  <c r="H38"/>
  <c r="G38"/>
  <c r="H37"/>
  <c r="G37"/>
  <c r="H36"/>
  <c r="G36"/>
  <c r="H35"/>
  <c r="G35"/>
  <c r="H34"/>
  <c r="G34"/>
  <c r="H33"/>
  <c r="G33"/>
  <c r="H32"/>
  <c r="G32"/>
  <c r="H31"/>
  <c r="G31"/>
  <c r="H30"/>
  <c r="G30"/>
  <c r="H29"/>
  <c r="G29"/>
  <c r="H28"/>
  <c r="G28"/>
  <c r="H27"/>
  <c r="G27"/>
  <c r="H26"/>
  <c r="G26"/>
  <c r="H25"/>
  <c r="G25"/>
  <c r="H24"/>
  <c r="G24"/>
  <c r="H23"/>
  <c r="G23"/>
  <c r="H22"/>
  <c r="G22"/>
  <c r="H21"/>
  <c r="G21"/>
  <c r="H20"/>
  <c r="G20"/>
  <c r="H19"/>
  <c r="G19"/>
  <c r="H18"/>
  <c r="G18"/>
  <c r="H17"/>
  <c r="G17"/>
  <c r="H16"/>
  <c r="G16"/>
  <c r="H15"/>
  <c r="G15"/>
  <c r="H14"/>
  <c r="G14"/>
  <c r="H13"/>
  <c r="G13"/>
  <c r="H12"/>
  <c r="G12"/>
  <c r="H11"/>
  <c r="G11"/>
  <c r="H10"/>
  <c r="G10"/>
  <c r="H9"/>
  <c r="G9"/>
  <c r="H8"/>
  <c r="G8"/>
  <c r="H7"/>
  <c r="G7"/>
  <c r="G70" i="31"/>
  <c r="H70"/>
  <c r="H69"/>
  <c r="G69"/>
  <c r="H68"/>
  <c r="G68"/>
  <c r="H67"/>
  <c r="G67"/>
  <c r="H66"/>
  <c r="G66"/>
  <c r="H65"/>
  <c r="G65"/>
  <c r="H64"/>
  <c r="G64"/>
  <c r="H63"/>
  <c r="G63"/>
  <c r="H62"/>
  <c r="G62"/>
  <c r="H61"/>
  <c r="G61"/>
  <c r="H60"/>
  <c r="G60"/>
  <c r="H59"/>
  <c r="G59"/>
  <c r="H58"/>
  <c r="G58"/>
  <c r="H57"/>
  <c r="G57"/>
  <c r="H56"/>
  <c r="G56"/>
  <c r="H55"/>
  <c r="G55"/>
  <c r="H54"/>
  <c r="G54"/>
  <c r="H53"/>
  <c r="G53"/>
  <c r="H52"/>
  <c r="G52"/>
  <c r="H51"/>
  <c r="G51"/>
  <c r="H50"/>
  <c r="G50"/>
  <c r="H49"/>
  <c r="G49"/>
  <c r="H48"/>
  <c r="G48"/>
  <c r="H47"/>
  <c r="G47"/>
  <c r="H46"/>
  <c r="G46"/>
  <c r="H45"/>
  <c r="G45"/>
  <c r="H44"/>
  <c r="G44"/>
  <c r="H43"/>
  <c r="G43"/>
  <c r="H42"/>
  <c r="G42"/>
  <c r="H41"/>
  <c r="G41"/>
  <c r="H40"/>
  <c r="G40"/>
  <c r="H39"/>
  <c r="G39"/>
  <c r="H38"/>
  <c r="G38"/>
  <c r="H37"/>
  <c r="G37"/>
  <c r="H36"/>
  <c r="G36"/>
  <c r="H35"/>
  <c r="G35"/>
  <c r="H34"/>
  <c r="G34"/>
  <c r="H33"/>
  <c r="G33"/>
  <c r="H32"/>
  <c r="G32"/>
  <c r="H31"/>
  <c r="G31"/>
  <c r="H30"/>
  <c r="G30"/>
  <c r="H29"/>
  <c r="G29"/>
  <c r="H28"/>
  <c r="G28"/>
  <c r="H27"/>
  <c r="G27"/>
  <c r="H26"/>
  <c r="G26"/>
  <c r="H25"/>
  <c r="G25"/>
  <c r="H24"/>
  <c r="G24"/>
  <c r="H23"/>
  <c r="G23"/>
  <c r="H22"/>
  <c r="G22"/>
  <c r="H21"/>
  <c r="G21"/>
  <c r="H20"/>
  <c r="G20"/>
  <c r="H19"/>
  <c r="G19"/>
  <c r="H18"/>
  <c r="G18"/>
  <c r="H17"/>
  <c r="G17"/>
  <c r="H16"/>
  <c r="G16"/>
  <c r="H13"/>
  <c r="G13"/>
  <c r="H12"/>
  <c r="G12"/>
  <c r="H11"/>
  <c r="G11"/>
  <c r="H10"/>
  <c r="G10"/>
  <c r="H9"/>
  <c r="G9"/>
  <c r="H8"/>
  <c r="G8"/>
  <c r="F18" i="30"/>
  <c r="E18"/>
  <c r="F13"/>
  <c r="F14" s="1"/>
  <c r="E13"/>
  <c r="E14" s="1"/>
  <c r="F20"/>
  <c r="E20"/>
  <c r="F22"/>
  <c r="E22"/>
  <c r="H24"/>
  <c r="G24"/>
  <c r="H23"/>
  <c r="G23"/>
  <c r="H21"/>
  <c r="G21"/>
  <c r="G19"/>
  <c r="H17"/>
  <c r="G17"/>
  <c r="H16"/>
  <c r="G16"/>
  <c r="G15"/>
  <c r="H12"/>
  <c r="G12"/>
  <c r="H11"/>
  <c r="G11"/>
  <c r="H10"/>
  <c r="G10"/>
  <c r="H9"/>
  <c r="G9"/>
  <c r="H8"/>
  <c r="G8"/>
  <c r="G18" l="1"/>
  <c r="I145" i="38"/>
  <c r="H12" i="37"/>
  <c r="H13" s="1"/>
  <c r="H14" s="1"/>
  <c r="H14" i="30"/>
  <c r="E25"/>
  <c r="F25"/>
  <c r="G14"/>
  <c r="J145" i="38"/>
  <c r="G20" i="39"/>
  <c r="H20"/>
  <c r="E15" i="31"/>
  <c r="H13" i="30"/>
  <c r="G13"/>
  <c r="H20"/>
  <c r="G20"/>
  <c r="H22"/>
  <c r="G22"/>
  <c r="G25" l="1"/>
  <c r="H25"/>
  <c r="F15" i="31"/>
  <c r="H14" i="6" l="1"/>
  <c r="G14"/>
  <c r="H36"/>
  <c r="H37" s="1"/>
  <c r="G36"/>
  <c r="G37" s="1"/>
  <c r="H18"/>
  <c r="I18" s="1"/>
  <c r="G18"/>
  <c r="H11"/>
  <c r="G11"/>
  <c r="G19" l="1"/>
  <c r="G38" s="1"/>
  <c r="H19"/>
  <c r="H38" s="1"/>
  <c r="J38" l="1"/>
  <c r="I38"/>
  <c r="J37"/>
  <c r="I37"/>
  <c r="J36"/>
  <c r="I36"/>
  <c r="J35"/>
  <c r="I35"/>
  <c r="J33"/>
  <c r="I33"/>
  <c r="J32"/>
  <c r="I32"/>
  <c r="J19"/>
  <c r="I19"/>
  <c r="J18"/>
  <c r="J17"/>
  <c r="I17"/>
  <c r="J16"/>
  <c r="I16"/>
  <c r="J15"/>
  <c r="I15"/>
  <c r="J14"/>
  <c r="I14"/>
  <c r="J13"/>
  <c r="I13"/>
  <c r="J12"/>
  <c r="I12"/>
  <c r="J11"/>
  <c r="I11"/>
  <c r="J10"/>
  <c r="I10"/>
  <c r="J9"/>
  <c r="I9"/>
  <c r="J8"/>
  <c r="I8"/>
  <c r="J7"/>
  <c r="I7"/>
</calcChain>
</file>

<file path=xl/sharedStrings.xml><?xml version="1.0" encoding="utf-8"?>
<sst xmlns="http://schemas.openxmlformats.org/spreadsheetml/2006/main" count="2360" uniqueCount="1215">
  <si>
    <t>тыс. руб.</t>
  </si>
  <si>
    <t>КЦСР</t>
  </si>
  <si>
    <t>Наименование КЦСР</t>
  </si>
  <si>
    <t>Доп. ЭК</t>
  </si>
  <si>
    <t>Наименование Доп. ЭК</t>
  </si>
  <si>
    <t>Профилактика туберкулеза</t>
  </si>
  <si>
    <t>100099000000</t>
  </si>
  <si>
    <t>Мероприятия финансируемые за счет средств местного бюджета</t>
  </si>
  <si>
    <t>000</t>
  </si>
  <si>
    <t>НЕ УКАЗАНО</t>
  </si>
  <si>
    <t>Профилактика ВИЧ-инфекции</t>
  </si>
  <si>
    <t>Профилактика заболеваний, передающихся половым путем</t>
  </si>
  <si>
    <t>0110100000</t>
  </si>
  <si>
    <t>Основное мероприятие "Профилактика социально-значимых заболеваний в Нытвенском муниципальном районе"</t>
  </si>
  <si>
    <t>0110000000</t>
  </si>
  <si>
    <t>Подпрограмма "Профилактика социально-значимых заболеваний в Нытвенском муниципальном районе"</t>
  </si>
  <si>
    <t>Предоставление частичной денежной компенсации по договору аренды жилого помещения</t>
  </si>
  <si>
    <t>Предоставление частичной денежной компенсации по оплате за обучение в образовательных учреждениях среднего профессионального образования</t>
  </si>
  <si>
    <t>0120100000</t>
  </si>
  <si>
    <t>Основное мероприятие "Привлечение и закрепление медицинских кадров"</t>
  </si>
  <si>
    <t>Реализация мероприятий по созданию условий осуществления медицинской деятельности в модульных зданиях</t>
  </si>
  <si>
    <t>129</t>
  </si>
  <si>
    <t>0120200000</t>
  </si>
  <si>
    <t>Основное мероприятие "Размещение на территории муниципального района модульных фельдшерско-акушерских пунктов, врачебных амбулаторий в 2018-2019 годах"</t>
  </si>
  <si>
    <t>0120000000</t>
  </si>
  <si>
    <t>Подпрограмма "Создание условий для оказания медицинской помощи населению и привлечение медицинских работников для работы в учреждении здравоохранения Пермского края, расположенного на территории Нытвенского муниципального района"</t>
  </si>
  <si>
    <t>0100000000</t>
  </si>
  <si>
    <t>0200000000</t>
  </si>
  <si>
    <t>Подпрограмма " Обеспечение реализации муниципальной программы и прочие мероприятия в области образования"</t>
  </si>
  <si>
    <t>0270000000</t>
  </si>
  <si>
    <t>Основное мероприятие "Прочие мероприятия в сфере образования"</t>
  </si>
  <si>
    <t>0270300000</t>
  </si>
  <si>
    <t>Оплата представительских расходов</t>
  </si>
  <si>
    <t>027032Д190</t>
  </si>
  <si>
    <t>Финансовое обеспечение традиционных мероприятий</t>
  </si>
  <si>
    <t>027032Д180</t>
  </si>
  <si>
    <t>Основное мероприятие "Обеспечение деятельности казенных учреждений"</t>
  </si>
  <si>
    <t>0270200000</t>
  </si>
  <si>
    <t>Содержание казенных учреждений</t>
  </si>
  <si>
    <t>0270200110</t>
  </si>
  <si>
    <t>Основное мероприятие "Обеспечение деятельности органов местного самоуправления"</t>
  </si>
  <si>
    <t>0270100000</t>
  </si>
  <si>
    <t>Содержание органов местного самоуправления</t>
  </si>
  <si>
    <t>0270100090</t>
  </si>
  <si>
    <t>Подпрограмма "Развитие сети образовательных организаций Нытвенского муниципального района и приведение их в нормативное состояние"</t>
  </si>
  <si>
    <t>0260000000</t>
  </si>
  <si>
    <t>Основное мероприятие "Организация ремонтов образовательных организаций"</t>
  </si>
  <si>
    <t>0260100000</t>
  </si>
  <si>
    <t>709</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</si>
  <si>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</si>
  <si>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710</t>
  </si>
  <si>
    <t>809</t>
  </si>
  <si>
    <t>810</t>
  </si>
  <si>
    <t>Проведение ремонтов образовательных организаций</t>
  </si>
  <si>
    <t>026012Д170</t>
  </si>
  <si>
    <t>Подпрограмма "Кадровая политика. Привлечение и закрепление молодых специалистов в отрасль образования"</t>
  </si>
  <si>
    <t>0250000000</t>
  </si>
  <si>
    <t>Основное мероприятие "Развитие учительского потенциала"</t>
  </si>
  <si>
    <t>0250200000</t>
  </si>
  <si>
    <t>Развитие учительского потенциала: семинары,конференции, форумы, конкурсы и другие формы мероприятий по обмену опытом с участием педагогических работников</t>
  </si>
  <si>
    <t>025022Д160</t>
  </si>
  <si>
    <t>Основное мероприятие "Развитие кадрового потенциала"</t>
  </si>
  <si>
    <t>0250100000</t>
  </si>
  <si>
    <t>130</t>
  </si>
  <si>
    <t>Субвенция на ком.спец.на селе</t>
  </si>
  <si>
    <t>113</t>
  </si>
  <si>
    <t>Предоставление мер социальной поддержки педагогическим работникам образовательных государственных и муниципальных организаций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</si>
  <si>
    <t>025012С170</t>
  </si>
  <si>
    <t>Единая субвенция на выполнение отдельных государственных полномочий в сфере образования</t>
  </si>
  <si>
    <t>140</t>
  </si>
  <si>
    <t>025012Н020</t>
  </si>
  <si>
    <t>Субсидия - Мобильный учитель (местный бюджет)</t>
  </si>
  <si>
    <t>805</t>
  </si>
  <si>
    <t>Предоставление средств для участия в проекте "Мобильный учитель"</t>
  </si>
  <si>
    <t>025012Д150</t>
  </si>
  <si>
    <t>Предоставление жилья молодым специалистам, педагогам</t>
  </si>
  <si>
    <t>025012Д140</t>
  </si>
  <si>
    <t>Подпрограмма "Организация отдыха и оздоровления детей"</t>
  </si>
  <si>
    <t>0240000000</t>
  </si>
  <si>
    <t>Основное мероприятие "Мероприятия в сфере организации отдыха и оздоровления детей"</t>
  </si>
  <si>
    <t>0240200000</t>
  </si>
  <si>
    <t>Мероприятия, обеспечивающие развитие сферы организации отдыха и оздоровления детей</t>
  </si>
  <si>
    <t>024022Д110</t>
  </si>
  <si>
    <t>Основное мероприятие "Организация отдыха и оздоровления детей"</t>
  </si>
  <si>
    <t>0240100000</t>
  </si>
  <si>
    <t>Субвенция на организацию оздоровления и отдыха детей</t>
  </si>
  <si>
    <t>124</t>
  </si>
  <si>
    <t>Мероприятия по организации оздоровления и отдыха детей</t>
  </si>
  <si>
    <t>024012С140</t>
  </si>
  <si>
    <t>Содержание загородных лагерей в зимний период</t>
  </si>
  <si>
    <t>024012Д100</t>
  </si>
  <si>
    <t>Организация отдыха и оздоровления детей в загородных лагерях, лагерях с круглосуточным пребыванием на базе образовательных организаций, в походах и сплавах</t>
  </si>
  <si>
    <t>024012Д090</t>
  </si>
  <si>
    <t>Подпрограмма "Развитие системы дополнительного образования"</t>
  </si>
  <si>
    <t>0230000000</t>
  </si>
  <si>
    <t>Основное мероприятие "Мероприятия в сфере дополнительного образования"</t>
  </si>
  <si>
    <t>0230200000</t>
  </si>
  <si>
    <t>Мероприятия, обеспечивающие развитие дополнительного образования</t>
  </si>
  <si>
    <t>023022Д080</t>
  </si>
  <si>
    <t>Основное мероприятие "Предоставление дополнительного образования в организациях дополнительного образования детей"</t>
  </si>
  <si>
    <t>0230100000</t>
  </si>
  <si>
    <t>Иные МБТ Гордость Пермского края</t>
  </si>
  <si>
    <t>125</t>
  </si>
  <si>
    <t>Единовременная премия обучающимся, награжденным знаком отличия Пермского края "Гордость Пермского края"</t>
  </si>
  <si>
    <t>0230170450</t>
  </si>
  <si>
    <t>Организация предоставления общедоступного дополнительного образования детей в организациях дополнительного образования неспортивной направленности</t>
  </si>
  <si>
    <t>023012Д070</t>
  </si>
  <si>
    <t>Подпрограмма "Развитие системы общего образования"</t>
  </si>
  <si>
    <t>0220000000</t>
  </si>
  <si>
    <t>Основное мероприятие "Предоставление общего (начального, основного, среднего) образования в общеобразовательных организациях"</t>
  </si>
  <si>
    <t>0220100000</t>
  </si>
  <si>
    <t>Субсидия на софин-е коррекционных учреждений (кр.б-т)</t>
  </si>
  <si>
    <t>706</t>
  </si>
  <si>
    <t>02201SН040</t>
  </si>
  <si>
    <t>Субсидия на софин-е коррекционных учреждений (местный бюджет)</t>
  </si>
  <si>
    <t>806</t>
  </si>
  <si>
    <t>0220170450</t>
  </si>
  <si>
    <t>022012Н020</t>
  </si>
  <si>
    <t>Обеспечение питанием детей с ограниченными возможностями здоровья в общеобразовательных организациях</t>
  </si>
  <si>
    <t>022012Д200</t>
  </si>
  <si>
    <t>Предоставление оборудованных зданий и иных помещений для проведения общеобразовательного процесса, обустройство прилегающих к ним территорий и организация подвоза учащихся</t>
  </si>
  <si>
    <t>022012Д040</t>
  </si>
  <si>
    <t>Подпрограмма "Развитие системы дошкольного образования"</t>
  </si>
  <si>
    <t>0210000000</t>
  </si>
  <si>
    <t>Основное мероприятие "Мероприятия в сфере дошкольного образования"</t>
  </si>
  <si>
    <t>0210200000</t>
  </si>
  <si>
    <t>Мероприятия, обеспечивающие развитие дошкольного образования</t>
  </si>
  <si>
    <t>021022Д030</t>
  </si>
  <si>
    <t>Основное мероприятие "Предоставление дошкольного образования в дошкольных образовательных организациях"</t>
  </si>
  <si>
    <t>0210100000</t>
  </si>
  <si>
    <t>021012Н020</t>
  </si>
  <si>
    <t>Освобождение от платы за содержание детей в муниципальных дошкольных образовательных организациях и муниципальных общеобразовательных организациях со структурным подразделением "детский сад"</t>
  </si>
  <si>
    <t>021012Д020</t>
  </si>
  <si>
    <t>Создание условий для осуществления присмотра и ухода за детьми, включая их питание и режим дня</t>
  </si>
  <si>
    <t>021012Д010</t>
  </si>
  <si>
    <t>0300000000</t>
  </si>
  <si>
    <t>Подпрограмма "Обеспечение реализации муниципальной программы"</t>
  </si>
  <si>
    <t>0370000000</t>
  </si>
  <si>
    <t>0370100000</t>
  </si>
  <si>
    <t>0370100090</t>
  </si>
  <si>
    <t>Подпрограмма "Обеспечение жильем молодых семей в Нытвенском муниципальном районе"</t>
  </si>
  <si>
    <t>0360000000</t>
  </si>
  <si>
    <t>Основное мероприятие "Обеспечение жильем молодых семей"</t>
  </si>
  <si>
    <t>0360100000</t>
  </si>
  <si>
    <t>Субсидии на предоставление социальных выплат молодым семьям в размере 30-35% (местный б-т)</t>
  </si>
  <si>
    <t>808</t>
  </si>
  <si>
    <t>03601L4970</t>
  </si>
  <si>
    <t>Субсидии на предоставление социальных выплат молодым семьям в размере 30-35% (фед.б-т)</t>
  </si>
  <si>
    <t>768</t>
  </si>
  <si>
    <t>Субсидии на предоставление социальных выплат молодым семьям в размере 30-35% (краевой б-т)</t>
  </si>
  <si>
    <t>708</t>
  </si>
  <si>
    <t>Предоставление социальных выплат молодым семьям за счет средств краевого бюджета в размере 10% расчетной (средней) стоимости жилья)</t>
  </si>
  <si>
    <t>760</t>
  </si>
  <si>
    <t>036012С020</t>
  </si>
  <si>
    <t>Подпрограмма "Приведение в нормативное состояние объектов социальной сферы в Нытвенском муниципальном районе"</t>
  </si>
  <si>
    <t>0350000000</t>
  </si>
  <si>
    <t>Основное мероприятие " Приведение в нормативное состояние учреждений культуры и организаций дополнительного образования в сфере культуры"</t>
  </si>
  <si>
    <t>0350100000</t>
  </si>
  <si>
    <t>035012И150</t>
  </si>
  <si>
    <t>Подпрограмма "Развитие художественного образования в сфере культуры в Нытвенском муниципальном районе"</t>
  </si>
  <si>
    <t>0340000000</t>
  </si>
  <si>
    <t>Основное мероприятие "Реализация системы мер социальной помощи и поддержки отдельных категорий граждан"</t>
  </si>
  <si>
    <t>0340200000</t>
  </si>
  <si>
    <t>034022С170</t>
  </si>
  <si>
    <t>Основное мероприятие "Поддержка развития системы художественного образования"</t>
  </si>
  <si>
    <t>0340100000</t>
  </si>
  <si>
    <t>Обеспечение деятельности учреждений дополнительного образования</t>
  </si>
  <si>
    <t>034012И120</t>
  </si>
  <si>
    <t>Совершенствование системы дополнительного образования детей художественно-эстетической направленности</t>
  </si>
  <si>
    <t>034012И110</t>
  </si>
  <si>
    <t>Подпрограмма "Организация библиотечного обслуживания населения, сохранение и развитие библиотечного дела в Нытвенском муниципальном районе"</t>
  </si>
  <si>
    <t>0330000000</t>
  </si>
  <si>
    <t>0330200000</t>
  </si>
  <si>
    <t>Предоставление мер социальной поддержки отдельным категориям граждан, работающим в государственных и муниципальных организациях Пермского края и проживающим в сельской местности и поселках городского типа (рабочих поселках), по оплате жилого помещения и коммунальных услуг</t>
  </si>
  <si>
    <t>033022С180</t>
  </si>
  <si>
    <t>Основное мероприятие "Организация, сохранение и развитие библиотечного дела"</t>
  </si>
  <si>
    <t>0330100000</t>
  </si>
  <si>
    <t>Качественное формирование библиотечных фондов</t>
  </si>
  <si>
    <t>033012И100</t>
  </si>
  <si>
    <t>Улучшение организации библиотечного обслуживания населения Нытвенского муниципального района</t>
  </si>
  <si>
    <t>033012И090</t>
  </si>
  <si>
    <t>Подпрограмма "Развитие молодежной политики в Нытвенском муниципальном районе"</t>
  </si>
  <si>
    <t>0320000000</t>
  </si>
  <si>
    <t>Основное мероприятие "Развитие молодежной политики"</t>
  </si>
  <si>
    <t>0320100000</t>
  </si>
  <si>
    <t>Добровольческие и общественные практики</t>
  </si>
  <si>
    <t>032012И070</t>
  </si>
  <si>
    <t>Подпрограмма "Организация социально значимых мероприятий и проектов в сфере культуры в Нытвенском муниципальном районе"</t>
  </si>
  <si>
    <t>0310000000</t>
  </si>
  <si>
    <t>Основное мероприятие "Патриотическое воспитание граждан Нытвенского муниципального района"</t>
  </si>
  <si>
    <t>0310300000</t>
  </si>
  <si>
    <t>Организация и проведение мероприятий в сфере патриотического воспитания граждан на территории Нытвенского муниципального района</t>
  </si>
  <si>
    <t>031032И080</t>
  </si>
  <si>
    <t>Основное мероприятие "Развитие общественных объединений"</t>
  </si>
  <si>
    <t>0310200000</t>
  </si>
  <si>
    <t>Развитие общественных организаций и объединений Нытвенского муниципального района</t>
  </si>
  <si>
    <t>031022И060</t>
  </si>
  <si>
    <t>Стимулирование населения Нытвенского муниципального района на занятие активной жизненной позиции в общественных объединениях</t>
  </si>
  <si>
    <t>031022И050</t>
  </si>
  <si>
    <t>Основное мероприятие "Организация и проведение значимых мероприятий в сфере искусства и культуры"</t>
  </si>
  <si>
    <t>0310100000</t>
  </si>
  <si>
    <t>Оплата представительских расходов и расходов на мероприятия</t>
  </si>
  <si>
    <t>031012И030</t>
  </si>
  <si>
    <t>Организация и проведение культурно-массовых мероприятий</t>
  </si>
  <si>
    <t>031012И020</t>
  </si>
  <si>
    <t>Методическое обеспечение культурно-досуговой деятельности. Семинары, мастер-классы</t>
  </si>
  <si>
    <t>031012И010</t>
  </si>
  <si>
    <t>0400000000</t>
  </si>
  <si>
    <t>Подпрограмма "Развитие спорта"</t>
  </si>
  <si>
    <t>0420000000</t>
  </si>
  <si>
    <t>Основное мероприятие "Развитие инфраструктуры в сфере физической культуры и спорта"</t>
  </si>
  <si>
    <t>0420500000</t>
  </si>
  <si>
    <t>04205SФ130</t>
  </si>
  <si>
    <t>042052Ж130</t>
  </si>
  <si>
    <t>0420400000</t>
  </si>
  <si>
    <t>Организация предоставления общедоступного дополнительного образования детей в организациях дополнительного образования спортивной направленности</t>
  </si>
  <si>
    <t>042042Ж120</t>
  </si>
  <si>
    <t>Основное мероприятие "Развитие видов спорта"</t>
  </si>
  <si>
    <t>0420300000</t>
  </si>
  <si>
    <t>Содержание межшкольного стадиона г.Нытва, пр.Ленина, 24</t>
  </si>
  <si>
    <t>042032Ж110</t>
  </si>
  <si>
    <t>Организация участия спортсменов в официальных соревнованиях регионального, всероссийского и международных уровней</t>
  </si>
  <si>
    <t>Приобретение спортивного оборудования, инвентаря и экипировки для различных социальных групп населения</t>
  </si>
  <si>
    <t>042032Ж080</t>
  </si>
  <si>
    <t>Основное мероприятие "Материально-техническое обеспечение учреждений дополнительного образования спортивной направленности"</t>
  </si>
  <si>
    <t>0420200000</t>
  </si>
  <si>
    <t>Обеспечение качественным спортивным инвентарем муниципальных детско-юношеских спортивных школ (спортивный резерв по видам спорта)</t>
  </si>
  <si>
    <t>042022Ж070</t>
  </si>
  <si>
    <t>Основное мероприятие "Поддержка спортсменов и тренеров Нытвенского муниципального района"</t>
  </si>
  <si>
    <t>0420100000</t>
  </si>
  <si>
    <t>Выплата единовременного денежного вознаграждения за выдающиеся достижения и особые заслуги в области спорта спортсменам</t>
  </si>
  <si>
    <t>042012Ж050</t>
  </si>
  <si>
    <t>Подпрограмма "Развитие физической культуры и формирование здорового образа жизни"</t>
  </si>
  <si>
    <t>0410000000</t>
  </si>
  <si>
    <t>Основное мероприятие "Развитие массового спорта "Мы выбираем спорт!""</t>
  </si>
  <si>
    <t>0410100000</t>
  </si>
  <si>
    <t>128</t>
  </si>
  <si>
    <t>Обеспечение условий для развития физической культуры и массового спорта</t>
  </si>
  <si>
    <t>041012Ф180</t>
  </si>
  <si>
    <t>Организация и проведение тестирования по выполнению видов испытаний (тестов), нормативов, требований к уровню знаний и умений, установленных всероссийским физкультурно-спортивным комплексом "Готов к труду и обороне" в Нытвенском муниципальном районе</t>
  </si>
  <si>
    <t>041012Ж030</t>
  </si>
  <si>
    <t>Развитие физической культуры</t>
  </si>
  <si>
    <t>041012Ж020</t>
  </si>
  <si>
    <t>Пропаганда физической культуры и здорового образа жизни</t>
  </si>
  <si>
    <t>041012Ж010</t>
  </si>
  <si>
    <t>0500000000</t>
  </si>
  <si>
    <t>0530000000</t>
  </si>
  <si>
    <t>0530100000</t>
  </si>
  <si>
    <t>0530100110</t>
  </si>
  <si>
    <t>Подпрограмма "Профилактика преступлений и иных правонарушений в Нытвенском муниципальном районе"</t>
  </si>
  <si>
    <t>0520000000</t>
  </si>
  <si>
    <t>Основное мероприятие "Внедрение и развитие системы видеонаблюдения и фотовидеофиксации"</t>
  </si>
  <si>
    <t>0520700000</t>
  </si>
  <si>
    <t>Организация надлежащего контроля в зданиях</t>
  </si>
  <si>
    <t>052072Б280</t>
  </si>
  <si>
    <t>Основное мероприятие "Профилактика алкоголизма, наркомании, токсикомании, противодействие незаконному обороту алкогольной и спиртосодержащей продукции"</t>
  </si>
  <si>
    <t>0520600000</t>
  </si>
  <si>
    <t>Организация спортивных и досуговых мероприятий в целях пропаганды здорового образа жизни, профилактики потребления психоактивных веществ, алкоголизма, наркотиков</t>
  </si>
  <si>
    <t>052062Б270</t>
  </si>
  <si>
    <t>Проведение мероприятий по профилактике алкоголизма, наркомании, токсикомании, направленных на сокращение спроса на алкоголь, ПСАВ, проведение семинаров по формированию здорового образа жизни, сопровождение несовершеннолетних, входящих в группу риска, потребляющих ПСАВ</t>
  </si>
  <si>
    <t>052062Б260</t>
  </si>
  <si>
    <t>Основное мероприятие "Ресоциализация лиц, освободившихся из мест лишения свободы"</t>
  </si>
  <si>
    <t>0520500000</t>
  </si>
  <si>
    <t>Оказание помощи ранее судимым граждан в восстановлении утерянных документов, удостоверяющих личность, с целью регистрации в ЦЗН и дальнейшего трудоустройства</t>
  </si>
  <si>
    <t>052052Б240</t>
  </si>
  <si>
    <t>Основное мероприятие "Профилактика безнадзорности и правонарушений среди несовершеннолетних"</t>
  </si>
  <si>
    <t>0520400000</t>
  </si>
  <si>
    <t>Организация спортивных мероприятий для несовершеннолетних, трудных подростков, состоящих на учете в ОМВД, на учете в СОП и группе риска</t>
  </si>
  <si>
    <t>052042Б230</t>
  </si>
  <si>
    <t>Организация в свободное от учебы время временного трудоустройства несовершеннолетних граждан в возрасте от 14 до 18 лет, состоящих на учете в ОМВД, на учете в СОП и группе риска</t>
  </si>
  <si>
    <t>052042Б220</t>
  </si>
  <si>
    <t>Обеспечение каникулярной занятости несовершеннолетних, состоящих на учете в ОМВД, на учете в СОП и группе риска</t>
  </si>
  <si>
    <t>052042Б210</t>
  </si>
  <si>
    <t>Основное мероприятие "Организация и ведение профилактической работы по противодействию экстремизму и профилактике терроризма"</t>
  </si>
  <si>
    <t>0520300000</t>
  </si>
  <si>
    <t>Участие делегаций района в форумах и конференциях</t>
  </si>
  <si>
    <t>052032Б200</t>
  </si>
  <si>
    <t>Изготовление и распространение пропагандистских и агитационных материалов о порядке действий в случае угрозы террористического акта и при обнаружении подозрительных предметов</t>
  </si>
  <si>
    <t>052032Б170</t>
  </si>
  <si>
    <t>Основное мероприятие "Обеспечение безопасности дорожного движения"</t>
  </si>
  <si>
    <t>0520200000</t>
  </si>
  <si>
    <t>Обеспечение первоклассников светоотражающими значками</t>
  </si>
  <si>
    <t>052022Б140</t>
  </si>
  <si>
    <t>Организация и проведение профилактических мероприятий по вопросам безопасности дорожного движения с участием детей</t>
  </si>
  <si>
    <t>052022Б130</t>
  </si>
  <si>
    <t>Изготовление и размещение профилактической продукции, проведение мероприятий по вопросам безопасности дорожного движения</t>
  </si>
  <si>
    <t>052022Б120</t>
  </si>
  <si>
    <t>Основное мероприятие "Обеспечение общественного порядка и противодействие преступности"</t>
  </si>
  <si>
    <t>0520100000</t>
  </si>
  <si>
    <t>Проведение профилактических мероприятий с гражданами призывного возраста</t>
  </si>
  <si>
    <t>052012Б110</t>
  </si>
  <si>
    <t>Охрана объектов и обеспечение правопорядка при проведении массовых мероприятий на территории Нытвенского муниципального района</t>
  </si>
  <si>
    <t>052012Б100</t>
  </si>
  <si>
    <t>Проведение информационной кампании о способах и методах защиты жизни, здоровья и имущества граждан от преступных посягательств, формирование позитивного общественного мнения о правоохранительной деятельности и результатах работы по профилактике правонарушений</t>
  </si>
  <si>
    <t>052012Б090</t>
  </si>
  <si>
    <t>Изготовление и размещение профилактической продукции, проведение мероприятий по вопросам профилактики правонарушений</t>
  </si>
  <si>
    <t>052012Б080</t>
  </si>
  <si>
    <t>Подпрограмма "Защита населения и территорий Нытвенского муниципального района от пожаров, катастроф, стихийных бедствий и совершенствование гражданской обороны"</t>
  </si>
  <si>
    <t>0510000000</t>
  </si>
  <si>
    <t>Основное мероприятие "Предупреждение негативного воздействия поверхностных вод и аварий на гидротехнических сооружениях Нытвенского муниципального района"</t>
  </si>
  <si>
    <t>0510300000</t>
  </si>
  <si>
    <t>850</t>
  </si>
  <si>
    <t>Капитальный ремонт гидротехнических сооружений муниципальной собственности, бесхозяйных гидротехнических сооружений</t>
  </si>
  <si>
    <t>05103SЦ240</t>
  </si>
  <si>
    <t>Основное мероприятие "Поддержание в готовности сил, средств гражданской обороны и систем оповещения населения об опасности"</t>
  </si>
  <si>
    <t>0510200000</t>
  </si>
  <si>
    <t>Обучение должностных лиц администрации района и подведомственных учреждений по вопросам ГО и ЧС в организациях, имеющих лицензию на данный вид деятельности</t>
  </si>
  <si>
    <t>051022Б290</t>
  </si>
  <si>
    <t>Оборудование и эксплуатация элементов автоматизированной системы централизованного оповещения и информирования населения</t>
  </si>
  <si>
    <t>051022Б040</t>
  </si>
  <si>
    <t>Основное мероприятие "Обеспечение выполнения мероприятий по предупреждению и ликвидации пожаров, чрезвычайных ситуаций и стихийных бедствий"</t>
  </si>
  <si>
    <t>0510100000</t>
  </si>
  <si>
    <t>712</t>
  </si>
  <si>
    <t>Содержание гидротехнического сооружения Нытвенского водохранилища</t>
  </si>
  <si>
    <t>051012Б030</t>
  </si>
  <si>
    <t>Проведение мероприятий по профилактике пожаров, чрезвычайных ситуаций, несчастных случаев на воде</t>
  </si>
  <si>
    <t>051012Б010</t>
  </si>
  <si>
    <t>0600000000</t>
  </si>
  <si>
    <t>0630000000</t>
  </si>
  <si>
    <t>0630100000</t>
  </si>
  <si>
    <t>Субвенция на администрирование отдела сельского хозяйства</t>
  </si>
  <si>
    <t>109</t>
  </si>
  <si>
    <t>Субвенция на администрирование отдела сельского хозяйств</t>
  </si>
  <si>
    <t>210999000000</t>
  </si>
  <si>
    <t>Администрирование отдельных государственных полномочий по поддержке сельскохозяйственного производства</t>
  </si>
  <si>
    <t>063012У110</t>
  </si>
  <si>
    <t>Соглашение по администрированию социальных выплат на приобретение жилья гражданам, проживающим в сельской местности</t>
  </si>
  <si>
    <t>607</t>
  </si>
  <si>
    <t>Соглашение по администрированию социальных выплат на приобретение жилья гражданам,проживающим в сельской местности</t>
  </si>
  <si>
    <t>460799000000</t>
  </si>
  <si>
    <t>0630100090</t>
  </si>
  <si>
    <t>Подпрограмма "Создание условий для развития сельского хозяйства"</t>
  </si>
  <si>
    <t>0610000000</t>
  </si>
  <si>
    <t>Основное мероприятие "Возмещение части процентной ставки по долгосрочным, среднесрочным и краткосрочным кредитам взятыми малыми формами хозяйствования"</t>
  </si>
  <si>
    <t>0610300000</t>
  </si>
  <si>
    <t>Субвенция на поддержку достижения целевых показателей региональных программ развития агропромышленного комплекса (фед.б-т)</t>
  </si>
  <si>
    <t>112</t>
  </si>
  <si>
    <t>311200000000</t>
  </si>
  <si>
    <t>Поддержка достижения целевых показателей региональных программ развития агропромышленного комплекса</t>
  </si>
  <si>
    <t>06103R5430</t>
  </si>
  <si>
    <t>Субвенция на поддержку достижения целевых показателей региональных программ развития агропромышленного комплекса (краевой б-т)</t>
  </si>
  <si>
    <t>110</t>
  </si>
  <si>
    <t>Субвенция на поддержку достижения целевых показателей региональных программ развития агропромышленного комплекса (кр.б-т)</t>
  </si>
  <si>
    <t>211000000000</t>
  </si>
  <si>
    <t>Субвенция на поддержку достижения целевых показателей региональных программ развития агропромышленного комплекса (расходы, не софинансируемые из фед.б-та)</t>
  </si>
  <si>
    <t>111</t>
  </si>
  <si>
    <t>211100000000</t>
  </si>
  <si>
    <t>Поддержка достижения целевых показателей региональных программ развития агропромышленного комплекса (расходы, не софинансируемые из федерального бюджета)</t>
  </si>
  <si>
    <t>061032У030</t>
  </si>
  <si>
    <t>Основное мероприятие "Финансовая поддержка субъектов МФХ"</t>
  </si>
  <si>
    <t>0610200000</t>
  </si>
  <si>
    <t>Поддержка КФХ</t>
  </si>
  <si>
    <t>061022П060</t>
  </si>
  <si>
    <t>Организация и проведение ярмарочных мероприятий</t>
  </si>
  <si>
    <t>061022П050</t>
  </si>
  <si>
    <t>Основное мероприятие "Создание условий для развития АПК"</t>
  </si>
  <si>
    <t>0610100000</t>
  </si>
  <si>
    <t>Поддержка племенного коневодства</t>
  </si>
  <si>
    <t>061012П040</t>
  </si>
  <si>
    <t>061012П030</t>
  </si>
  <si>
    <t>Предоставление субсидий на посев (подсев) многолетних трав</t>
  </si>
  <si>
    <t>061012П020</t>
  </si>
  <si>
    <t>Поддержка кадрового потенциала</t>
  </si>
  <si>
    <t>061012П010</t>
  </si>
  <si>
    <t>Подпрограмма «Обеспечение реализации муниципальной программы»</t>
  </si>
  <si>
    <t>0730000000</t>
  </si>
  <si>
    <t>0730100000</t>
  </si>
  <si>
    <t>Соглашение по администрированию переданных полномочий по дорожной деятельности</t>
  </si>
  <si>
    <t>608</t>
  </si>
  <si>
    <t>0730100110</t>
  </si>
  <si>
    <t>Соглашение по администрированию инвестиционных и приоритетных региональных проектов, в части оказания отдельных видов работ</t>
  </si>
  <si>
    <t>605</t>
  </si>
  <si>
    <t>Подпрограмма "Дорожная инфраструктура"</t>
  </si>
  <si>
    <t>0720000000</t>
  </si>
  <si>
    <t>0720400000</t>
  </si>
  <si>
    <t>829</t>
  </si>
  <si>
    <t>Ремонт автомобильных дорог общего пользования местного значения с участием Дорожного фонда Пермского края</t>
  </si>
  <si>
    <t>729</t>
  </si>
  <si>
    <t>Основное мероприятие "Ремонт муниципальных автомобильных дорог и сооружений на них"</t>
  </si>
  <si>
    <t>0720300000</t>
  </si>
  <si>
    <t>Ремонт автодороги Григорьевское-Постаноги (участки км01+340-км02+050, км05+910-км07+186)</t>
  </si>
  <si>
    <t>Ремонт автомобильных дорог "Нытва-Новоильинский", "Сукманы-Уральский"</t>
  </si>
  <si>
    <t>830</t>
  </si>
  <si>
    <t>0720200000</t>
  </si>
  <si>
    <t>Капитальный ремонт автомобильной дороги "Сукманы-Уральский" (км 01+880- км 02+780)</t>
  </si>
  <si>
    <t>Основное мероприятие "Поддержание муниципальных дорог в нормативном состоянии"</t>
  </si>
  <si>
    <t>0720100000</t>
  </si>
  <si>
    <t>Содержание муниципальных дорог</t>
  </si>
  <si>
    <t>072012Н020</t>
  </si>
  <si>
    <t>0710000000</t>
  </si>
  <si>
    <t>Основное мероприятие "Развитие объектов социальной сферы"</t>
  </si>
  <si>
    <t>0710100000</t>
  </si>
  <si>
    <t>Установка газовых котлов наружного исполнения для теплоснабжения детского сада и школы с.Шумиха Нытвенского района Пермского края</t>
  </si>
  <si>
    <t>071012Н140</t>
  </si>
  <si>
    <t>0900000000</t>
  </si>
  <si>
    <t>Подпрограмма "Создание условий для сохранения благоприятной окружающей среды"</t>
  </si>
  <si>
    <t>0920000000</t>
  </si>
  <si>
    <t>Основное мероприятие "Повышение уровня экологического просвещения населения и сохранение природных систем"</t>
  </si>
  <si>
    <t>0920100000</t>
  </si>
  <si>
    <t>Постановка на государственный кадастровый учет особо охраняемых природных территорий местного значения</t>
  </si>
  <si>
    <t>092012В050</t>
  </si>
  <si>
    <t>Проведение мероприятий на водных объектах Нытвенского района в период весеннего нереста</t>
  </si>
  <si>
    <t>092012В040</t>
  </si>
  <si>
    <t>Формирование устойчивого природоохранного сознания и поведения у населения, личной ответственности каждого за состояние окружающей среды</t>
  </si>
  <si>
    <t>092012В030</t>
  </si>
  <si>
    <t>Проведение мероприятий в рамках ежегодной акции "Дни защиты от экологической опасности"</t>
  </si>
  <si>
    <t>092012В020</t>
  </si>
  <si>
    <t>Обустройство и санитарная очистка особо охраняемых природных территорий местного значения</t>
  </si>
  <si>
    <t>092012В010</t>
  </si>
  <si>
    <t>1000000000</t>
  </si>
  <si>
    <t>Подпрограмма "Профессиональная переподготовка муниципальных служащих и выборных должностных лиц органов местного самоуправления"</t>
  </si>
  <si>
    <t>1020000000</t>
  </si>
  <si>
    <t>Основное мероприятие "Организация условий для повышения профессионального уровня муниципальных служащих и выборных должностных лиц"</t>
  </si>
  <si>
    <t>1020100000</t>
  </si>
  <si>
    <t>Профессиональная переподготовка</t>
  </si>
  <si>
    <t>102012М020</t>
  </si>
  <si>
    <t>Подпрограмма "Повышение квалификации муниципальных служащих, выборных должностных лиц органов местного самоуправления"</t>
  </si>
  <si>
    <t>1010000000</t>
  </si>
  <si>
    <t>Основное мероприятие "Организация условий для повышения квалификационного уровня муниципальных служащих и выборных должностных лиц"</t>
  </si>
  <si>
    <t>1010100000</t>
  </si>
  <si>
    <t>Курсы повышения квалификации</t>
  </si>
  <si>
    <t>101012М010</t>
  </si>
  <si>
    <t>1100000000</t>
  </si>
  <si>
    <t>Подпрограмма "Содействие развитию молодежного предпринимательства"</t>
  </si>
  <si>
    <t>1130000000</t>
  </si>
  <si>
    <t>Основное мероприятие "Привлечение школьников в предпринимательскую деятельность"</t>
  </si>
  <si>
    <t>1130100000</t>
  </si>
  <si>
    <t>Конкурс школьных и молодежных исследовательских работ</t>
  </si>
  <si>
    <t>113012Л050</t>
  </si>
  <si>
    <t>Развитие деятельности бизнес-игры среди школьников</t>
  </si>
  <si>
    <t>113012Л040</t>
  </si>
  <si>
    <t>Подпрограмма "Информационная, научно-методическая поддержка субъектов малого и среднего предпринимательства"</t>
  </si>
  <si>
    <t>1120000000</t>
  </si>
  <si>
    <t>Основное мероприятие "Оказание информационной, образовательной и консультационной поддержки субъектов малого и среднего предпринимательства"</t>
  </si>
  <si>
    <t>1120100000</t>
  </si>
  <si>
    <t>Участие в выездных совещаниях, форумах, круглых столах</t>
  </si>
  <si>
    <t>112012Л030</t>
  </si>
  <si>
    <t>Информационное обеспечение предпринимательства</t>
  </si>
  <si>
    <t>112012Л020</t>
  </si>
  <si>
    <t>Подпрограмма "Поддержка малого и среднего предпринимательства"</t>
  </si>
  <si>
    <t>1110000000</t>
  </si>
  <si>
    <t>Субсидия на развитие малого и среднего предпринимательства (фед.б-т)</t>
  </si>
  <si>
    <t>701</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</si>
  <si>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</si>
  <si>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Субсидия на развитие малого и среднего предпринимательства (кр.б-т)</t>
  </si>
  <si>
    <t>700</t>
  </si>
  <si>
    <t>Субсидия на развитие малого и среднего предпринимательства (местный бюджет)</t>
  </si>
  <si>
    <t>800</t>
  </si>
  <si>
    <t>1200000000</t>
  </si>
  <si>
    <t>1230000000</t>
  </si>
  <si>
    <t>Основное мероприятие «Обеспечение деятельности органов местного самоуправления»</t>
  </si>
  <si>
    <t>1230100000</t>
  </si>
  <si>
    <t>1230100090</t>
  </si>
  <si>
    <t>Подпрограмма "Управление муниципальным имуществом Нытвенского муниципального района"</t>
  </si>
  <si>
    <t>1220000000</t>
  </si>
  <si>
    <t>Основное мероприятие "Формирование специализированного жилищного фонда "</t>
  </si>
  <si>
    <t>1220400000</t>
  </si>
  <si>
    <t>116</t>
  </si>
  <si>
    <t>Строительство и приобретение жилых помещений для формирования специализированного жилищного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t>
  </si>
  <si>
    <t>122042С080</t>
  </si>
  <si>
    <t>115</t>
  </si>
  <si>
    <t>Содержание жилых помещений специализированного жилищного фонда для детей-сирот, детей, оставшихся без попечения родителей, лиц из их числа</t>
  </si>
  <si>
    <t>122042С070</t>
  </si>
  <si>
    <t>Основное мероприятие "Содержание имущества Нытвенского муниципального района"</t>
  </si>
  <si>
    <t>1220300000</t>
  </si>
  <si>
    <t>Содержание объектов имущества казны Нытвенского муниципального района</t>
  </si>
  <si>
    <t>122032Г120</t>
  </si>
  <si>
    <t>Оплата взносов за капитальный ремонт общего имущества в многоквартирном доме помещений, находящихся в собственности Нытвенского муниципального района</t>
  </si>
  <si>
    <t>122032Г110</t>
  </si>
  <si>
    <t>Основное мероприятие «Оптимизация состава имущества Нытвенского муниципального района»</t>
  </si>
  <si>
    <t>1220100000</t>
  </si>
  <si>
    <t>Паспортизация муниципального имущества</t>
  </si>
  <si>
    <t>122012Г090</t>
  </si>
  <si>
    <t>Оценка рыночной стоимости права на заключение договора аренды муниципального имущества (договора на установку и эксплуатацию рекламной конструкции), а также определение размера годовой арендной платы по договорам аренды имущества (договорам на установку и эксплуатацию рекламной конструкции)</t>
  </si>
  <si>
    <t>122012Г080</t>
  </si>
  <si>
    <t>122012Г070</t>
  </si>
  <si>
    <t>Подпрограмма "Управление земельными ресурсами Нытвенского муниципального района"</t>
  </si>
  <si>
    <t>1210000000</t>
  </si>
  <si>
    <t>Основное мероприятие "Приведение документов территориального планирования и градостроительного зонирования в соответствие с характеристиками земельных участков"</t>
  </si>
  <si>
    <t>1210400000</t>
  </si>
  <si>
    <t>Разработка документов территориального планирования и градостроительного зонирования</t>
  </si>
  <si>
    <t>121042Г130</t>
  </si>
  <si>
    <t>Основное мероприятие «Подготовка земельных участков для предоставления многодетным семьям»</t>
  </si>
  <si>
    <t>1210300000</t>
  </si>
  <si>
    <t>Проведение землеустроительных и кадастровых работ на земельных участках для предоставления многодетным семьям</t>
  </si>
  <si>
    <t>121032Г060</t>
  </si>
  <si>
    <t>Основное мероприятие «Подготовка земельных участков к реализации»</t>
  </si>
  <si>
    <t>1210200000</t>
  </si>
  <si>
    <t>Проведение землеустроительных и кадастровых работ</t>
  </si>
  <si>
    <t>121022Г050</t>
  </si>
  <si>
    <t>Основное мероприятие «Организация взаимодействия с органами местного самоуправления Нытвенского муниципального района по выявлению и вовлечению в оборот земельных участков для жилищного и промышленного строительства»</t>
  </si>
  <si>
    <t>1210100000</t>
  </si>
  <si>
    <t>1300000000</t>
  </si>
  <si>
    <t>1330000000</t>
  </si>
  <si>
    <t>1330200000</t>
  </si>
  <si>
    <t>1330200110</t>
  </si>
  <si>
    <t>1330100000</t>
  </si>
  <si>
    <t>1330100090</t>
  </si>
  <si>
    <t>Подпрограмма «Повышение финансовой устойчивости городских и сельских поселений»</t>
  </si>
  <si>
    <t>1320000000</t>
  </si>
  <si>
    <t>Основное мероприятие «Выравнивание бюджетной обеспеченности»</t>
  </si>
  <si>
    <t>1320100000</t>
  </si>
  <si>
    <t>Выравнивание финансово-экономического положения поселений</t>
  </si>
  <si>
    <t>132012Ф050</t>
  </si>
  <si>
    <t>Выравнивание бюджетной обеспеченности поселений из районного фонда финансовой поддержки поселений</t>
  </si>
  <si>
    <t>132012Ф040</t>
  </si>
  <si>
    <t>Подпрограмма «Создание условий для обеспечения сбалансированности и устойчивости бюджета Нытвенского муниципального района»</t>
  </si>
  <si>
    <t>1310000000</t>
  </si>
  <si>
    <t>Основное мероприятие «Финансовое обеспечение непредвиденных и чрезвычайных ситуаций за счет средств резервного фонда администрации Нытвенского муниципального района»</t>
  </si>
  <si>
    <t>1310400000</t>
  </si>
  <si>
    <t>Резервный фонд администрации Нытвенского муниципального района</t>
  </si>
  <si>
    <t>131042Ф030</t>
  </si>
  <si>
    <t>Основное мероприятие «Составление реальной оценки прогноза налоговых и неналоговых доходов бюджета Нытвенского муниципального района, проведение качественного анализа поступлений и составление реальной оценки доходов бюджета»</t>
  </si>
  <si>
    <t>1310200000</t>
  </si>
  <si>
    <t>Мероприятия, направленные на снижение недоимки</t>
  </si>
  <si>
    <t>131022Ф020</t>
  </si>
  <si>
    <t>Осуществление органами местного самоуправления полномочий за счет субсидий, субвенций, иных межбюджетных трансфертов</t>
  </si>
  <si>
    <t>9300000000</t>
  </si>
  <si>
    <t>Обеспечение работников учреждений бюджетной сферы Пермского края путевками на санаторно-курортное лечение и оздоровление</t>
  </si>
  <si>
    <t>93000SС240</t>
  </si>
  <si>
    <t>Субсидия на сан.кур.лечение работников бюдж.сферы (кр.б-т)</t>
  </si>
  <si>
    <t>702</t>
  </si>
  <si>
    <t>728</t>
  </si>
  <si>
    <t>Государственная регистрация актов гражданского состояния</t>
  </si>
  <si>
    <t>9300059300</t>
  </si>
  <si>
    <t>Субвенция на гоcударственную регистрацию актов гражд.состояния (ЗАГС) фед.б-т</t>
  </si>
  <si>
    <t>106</t>
  </si>
  <si>
    <t>9300051350</t>
  </si>
  <si>
    <t>127</t>
  </si>
  <si>
    <t>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</si>
  <si>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9300051200</t>
  </si>
  <si>
    <t>Субвенция на составление списков кандидатов в присяжные заседатели (фед.б-т)</t>
  </si>
  <si>
    <t>108</t>
  </si>
  <si>
    <t>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t>
  </si>
  <si>
    <t>Субвенция по регулир. тарифов на перевозку пассажиров и багажа</t>
  </si>
  <si>
    <t>107</t>
  </si>
  <si>
    <t>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t>
  </si>
  <si>
    <t>930002С260</t>
  </si>
  <si>
    <t>Иные МБТ на возмещение недополученных доходов от перевозки отдельных категорий граждан с использовнием СПД (фед.б-т)</t>
  </si>
  <si>
    <t>119</t>
  </si>
  <si>
    <t>Иные МБТ на возмещение недополученных доходов от перевозки отдельных категорий граждан с использованием СПД (кр.б-т)</t>
  </si>
  <si>
    <t>118</t>
  </si>
  <si>
    <t>Осуществление государственных полномочий по постановке на учет граждан, имеющих право на получение жилищных субсидий в связи с переселением из районов Крайнего Севера и приравненных к ним местностей</t>
  </si>
  <si>
    <t>930002С250</t>
  </si>
  <si>
    <t>Субвенция по учету граждан имеющих право на получение жил.субсидий в связи с переселением из районов Крайнего Севера</t>
  </si>
  <si>
    <t>104</t>
  </si>
  <si>
    <t>Организация осуществления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</si>
  <si>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930002С090</t>
  </si>
  <si>
    <t>Субвенция на администрирование по обеспечению жильем детей -сирот</t>
  </si>
  <si>
    <t>114</t>
  </si>
  <si>
    <t>Образование комиссий по делам несовершеннолетних и защите их прав и организация их деятельности</t>
  </si>
  <si>
    <t>930002С050</t>
  </si>
  <si>
    <t>Субвенция на обес.прав несовершеннол</t>
  </si>
  <si>
    <t>101</t>
  </si>
  <si>
    <t>Осуществление полномочий по созданию и организации деятельности административных комиссий</t>
  </si>
  <si>
    <t>930002П060</t>
  </si>
  <si>
    <t>Субвенция по созд. и орг-ции деят. администр. комиссий</t>
  </si>
  <si>
    <t>103</t>
  </si>
  <si>
    <t>Составление протоколов об административных правонарушениях</t>
  </si>
  <si>
    <t>930002П040</t>
  </si>
  <si>
    <t>Субвенция по сост.протоколов об адм.правонар-ях</t>
  </si>
  <si>
    <t>100</t>
  </si>
  <si>
    <t>Обеспечение хранения, комплектования, учета и использования документов государственной части документов архивного фонда Пермского края</t>
  </si>
  <si>
    <t>930002К080</t>
  </si>
  <si>
    <t>Субвенция по обес.сох.Архивного фонда</t>
  </si>
  <si>
    <t>102</t>
  </si>
  <si>
    <t>Мероприятия, осуществляемые органами местного самоуправления муниципального образования, в рамках непрограммных направлений расходов</t>
  </si>
  <si>
    <t>9200000000</t>
  </si>
  <si>
    <t>Субсидия на сан.кур.лечение работников бюдж.сферы (местный бюджет)</t>
  </si>
  <si>
    <t>802</t>
  </si>
  <si>
    <t>92000SС240</t>
  </si>
  <si>
    <t>Пенсии за выслугу лет лицам, замещавшим выборные муниципальные должности и замещавшим муниципальные должности муниципального образования</t>
  </si>
  <si>
    <t>9200070010</t>
  </si>
  <si>
    <t>Субсидии муниципальным унитарным предприятиям на финансовое обеспечение затрат</t>
  </si>
  <si>
    <t>920002Ш670</t>
  </si>
  <si>
    <t>Информирование населения через средства массовой информации</t>
  </si>
  <si>
    <t>920002Ш120</t>
  </si>
  <si>
    <t>Оказание информационных услуг телерадиокомпаниями</t>
  </si>
  <si>
    <t>920002Ш110</t>
  </si>
  <si>
    <t>Исполнение решений судов, вступивших в законную силу и возмещение государственной пошлины</t>
  </si>
  <si>
    <t>920002Ш040</t>
  </si>
  <si>
    <t>920002Ш020</t>
  </si>
  <si>
    <t>Обеспечение деятельности органов местного самоуправления муниципального образования</t>
  </si>
  <si>
    <t>9100000000</t>
  </si>
  <si>
    <t>9100000090</t>
  </si>
  <si>
    <t>Соглашение по созданию условий для предоставления транспортных услуг населению в границах поселения</t>
  </si>
  <si>
    <t>609</t>
  </si>
  <si>
    <t>Соглашение по администрированию социальных выплат на приобретение жилья молодым семьям</t>
  </si>
  <si>
    <t>606</t>
  </si>
  <si>
    <t>Соглашение по проведению конкурсов</t>
  </si>
  <si>
    <t>604</t>
  </si>
  <si>
    <t>Соглашение по КСП</t>
  </si>
  <si>
    <t>602</t>
  </si>
  <si>
    <t>Депутаты представительного органа местного самоуправления</t>
  </si>
  <si>
    <t>9100000070</t>
  </si>
  <si>
    <t>Председатель представительного органа муниципального образования</t>
  </si>
  <si>
    <t>9100000060</t>
  </si>
  <si>
    <t>Руководитель Контрольно-счетной палаты муниципального образования</t>
  </si>
  <si>
    <t>9100000040</t>
  </si>
  <si>
    <t>Глава муниципального образования</t>
  </si>
  <si>
    <t>9100000020</t>
  </si>
  <si>
    <t>Приложение 1</t>
  </si>
  <si>
    <t>Наименование расходов, источник  финансирования</t>
  </si>
  <si>
    <t>Утверждено с учетом изменений</t>
  </si>
  <si>
    <t>Исполнено</t>
  </si>
  <si>
    <t>% исполнения</t>
  </si>
  <si>
    <t>Отклонение</t>
  </si>
  <si>
    <t>1</t>
  </si>
  <si>
    <t>2</t>
  </si>
  <si>
    <t>3</t>
  </si>
  <si>
    <t>4</t>
  </si>
  <si>
    <t>5</t>
  </si>
  <si>
    <t>6</t>
  </si>
  <si>
    <t>9</t>
  </si>
  <si>
    <t>7=6/5*100</t>
  </si>
  <si>
    <t>8=6-5</t>
  </si>
  <si>
    <t>Приложение 2</t>
  </si>
  <si>
    <t>Приложение 3</t>
  </si>
  <si>
    <t>Приложение 4</t>
  </si>
  <si>
    <t>Приложение 5</t>
  </si>
  <si>
    <t>Приложение 6</t>
  </si>
  <si>
    <t>Приложение 7</t>
  </si>
  <si>
    <t>Приложение 8</t>
  </si>
  <si>
    <t>Приложение 10</t>
  </si>
  <si>
    <t>Приложение 13</t>
  </si>
  <si>
    <t>контроль</t>
  </si>
  <si>
    <t>Контроль</t>
  </si>
  <si>
    <t>Итого по Муниципальной программе "Развитие сельского хозяйства и устойчивое развитие сельских территорий в Нытвенском муниципальном районе"</t>
  </si>
  <si>
    <t>Итого по Муниципальной программе "Охрана окружающей среды на территории Нытвенского муниципального района"</t>
  </si>
  <si>
    <t>Итого по Муниципальной программе «Строительство, реконструкция и приведение в нормативное состояние объектов общественной инфраструктуры Нытвенского муниципального района»</t>
  </si>
  <si>
    <t>Итого Муниципальной программе "Развитие малого и среднего предпринимательства в Нытвенском муниципальном районе"</t>
  </si>
  <si>
    <t>Примечание (направление расходов, причины не освоения)</t>
  </si>
  <si>
    <t>Приложение 9</t>
  </si>
  <si>
    <t>Приложение 11</t>
  </si>
  <si>
    <t>Приложение 12</t>
  </si>
  <si>
    <t xml:space="preserve">проведена сельскохозяйственная ярмарка, расходы произведены согласно сметы </t>
  </si>
  <si>
    <t>Проведены межпоселенческие мероприятия «Чистый дом начинается с тебя», «Зеркально чисто», «Чистые игры», участие в мероприятии «Всемирный день чистоты»</t>
  </si>
  <si>
    <t>Проведена санитарная очистка ООПТ местного значения «Нытвенская дубовая роща» и часть акватории «Нытвенского пруда»</t>
  </si>
  <si>
    <t>Проведены 32 выездные проверки в период весеннего нереста.. Изъято и уничтожено 76 незаконных орудий лова рыбы</t>
  </si>
  <si>
    <t>Обучение по программе "Гражданская оборона и защита от ЧС"</t>
  </si>
  <si>
    <t>Приобретение плаката "Безопасность дорожного движения школьников", листовок по безопасности дорожного движения, альбомов "За безопасность дорожного движения всей семьи"</t>
  </si>
  <si>
    <t>Приобретение путевок в лагеря Нытвенского района для несовершеннолетних, состоящих на учете в ОМВД, на учете в СОП и группе риска (40 путевок)</t>
  </si>
  <si>
    <t>Проведение Туристического слета и соревнований по стритболу, в рамках проекта "Подросток"</t>
  </si>
  <si>
    <t>Приобретение памяток для освободившихся лиц и лиц отбывающих наказание без лишения свободы</t>
  </si>
  <si>
    <t>Организация и проведение первенства по мини-футболу среди дворовых команд</t>
  </si>
  <si>
    <t>тыс.рублей</t>
  </si>
  <si>
    <t>невостребованный остаток средств резервного фонда администрации района</t>
  </si>
  <si>
    <t>Приобретение светоотражающих браслетов для первоклассников</t>
  </si>
  <si>
    <t>мест.бюд.</t>
  </si>
  <si>
    <t>Приобретение памяток по профилактике правонарушений</t>
  </si>
  <si>
    <t>Проведение конкурса "Дорожный виртуоз" (д/сады района), участие в краевом конкурсе "Безопасное колесо" (школа № 1), участие в краевом слете "Отряд ЮИДД" (НККК им.Атамана Ермака)</t>
  </si>
  <si>
    <t>Анализ исполнения расходов по муниципальной программе "Развитие сельского хозяйства и устойчивое развитие сельских территорий в Нытвенском муниципальном районе " за 2019 год</t>
  </si>
  <si>
    <t xml:space="preserve">Проведено ежегодное трудовое районное соревнование среди работников АПК Нытвенского района.  Проведен 39-й районный конкурс операторов машинного доения коров. </t>
  </si>
  <si>
    <t>выплата субсидии с/х товаропроизводителям на посев (подсев) многолетних трав (выплату получили 7 хозяйств и 1 КФХ)</t>
  </si>
  <si>
    <t>проведено 2 обучающих семинара</t>
  </si>
  <si>
    <t xml:space="preserve"> по итогам конкурса субсидию на возмещение части затрат, связанных с реализацией проектной деятельности, получили глава КФХ Цыганенко П.А.,д.Реуны (приобрел аппарат доильный, сепаратор, шкаф холодильный, косилку роторную, поголовье КРС); глава КФХ Лопатин Д.Г., д.Удалы (приобрел поголовье КРС);  глава КФХ Голдобин А.Н., д. Н. Гаревая (приобрел комплект клеточного оборудования для содержания перепелов на 2000 голов, прицеп к лег. автомобилю</t>
  </si>
  <si>
    <t>Финансирование произведено в размере 16 967,32 рублей (в соответствии с заявкой отдела сельского хозяйства, согласно расчетам по начислению субсидий)</t>
  </si>
  <si>
    <t>Экономия сложилась, за счет того, что  один  специалист находился в отпуске по уходу за ребенком до 1,5 лет.</t>
  </si>
  <si>
    <t>071012Н300</t>
  </si>
  <si>
    <t>Капитальный ремонт кровли жилого дома п.Уральский ул.Набережная д.10</t>
  </si>
  <si>
    <t>Резервный фонд на мероп.по предупрежд.и ликвид.ЧС</t>
  </si>
  <si>
    <t>100101010037</t>
  </si>
  <si>
    <t>Доп. ФК</t>
  </si>
  <si>
    <t>Доп.ФК</t>
  </si>
  <si>
    <t>600099000000</t>
  </si>
  <si>
    <t>Произведена оплата за разработку ПСД</t>
  </si>
  <si>
    <t>071012Н400</t>
  </si>
  <si>
    <t>Капитальный ремонт кровли и фасада многоквартирного дома г. Нытва, ул. М.Горького, д. 20а</t>
  </si>
  <si>
    <t>071012Н440</t>
  </si>
  <si>
    <t>Технологическое присоединение к газораспределительным сетям здания школы с. Мокино</t>
  </si>
  <si>
    <t>100101010099</t>
  </si>
  <si>
    <t>07101SP040</t>
  </si>
  <si>
    <t>812</t>
  </si>
  <si>
    <t>Текущий ремонт здания МБУК Дом Досуга в п. Новоильинский</t>
  </si>
  <si>
    <t>ПРП "Приведение в нормативное состояние объектов общественной инфраструктуры муниципального значения" (объекты поселений) краевой бюджет</t>
  </si>
  <si>
    <t>200204074400</t>
  </si>
  <si>
    <t>Капитальный ремонт кровли здания МБУ «ДК и С» п.Уральский</t>
  </si>
  <si>
    <t>200204074500</t>
  </si>
  <si>
    <t>400104074400</t>
  </si>
  <si>
    <t>Подпрограмма "Развитие объектов инженерной инфраструктуры и социальной сферы муниципального района, городских и сельских поселений"</t>
  </si>
  <si>
    <t>Разработка ПСД на Установку газовых котлов наружного исполнения для теплоснабжения детского сада и школы с.Шумиха Нытвенского района Пермского края</t>
  </si>
  <si>
    <t>Экономия сложилась по результатам выполненных работ (при вскрытии кровли, обнаружилось, что слой старой стяжки находился в удовлетворительном состоянии и было принято решение не менять ее). Средства в размере 231,4 тыс.рублей за счет краевого бюджета будут перераспределены на реализацию мероприятий в 2020 году.</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</si>
  <si>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(краевой бюджет)</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</si>
  <si>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(местный бюджет)</t>
  </si>
  <si>
    <t>Прпоизведен капитальный ремонт жилого дома п.Уральский ул.Набережная д.10</t>
  </si>
  <si>
    <t>Произведен капитальный ремонт кровли и фасада многоквартирного дома г. Нытва, ул. М.Горького, д. 20а</t>
  </si>
  <si>
    <t>Произведена оплата за технологическое присоединение к газораспределительным сетям здания школы с. Мокино</t>
  </si>
  <si>
    <t>Анализ исполнения расходов по Муниципальной программе "Строительство, реконструкция и приведение в нормативное состояние объектов общественной инфраструктуры Нытвенского муниципального района" за 2019 год</t>
  </si>
  <si>
    <t>9300051340</t>
  </si>
  <si>
    <t>Субвенция на Обеспечение жильем отдельных категорий граждан (от 12.01.95 № 5-ФЗ "О ветеранах" и от 24.11.95 №181-ФЗ "О социальной защите инвалидов"</t>
  </si>
  <si>
    <t>9300051760</t>
  </si>
  <si>
    <t>Обеспечение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714 «Об обеспечении жильем ветеранов Великой Отечественной войны 1941-1945 годов»</t>
  </si>
  <si>
    <t>Обеспечение жильем отдельных категорий граждан, установленных Федеральным законом от 12 января 1995 г. № 5-ФЗ "О ветеранах"</t>
  </si>
  <si>
    <t>Обеспечение жильем отдельных категорий граждан, установленных Федеральным законом от 24 ноября 1995 г. № 181-ФЗ "О социальной защите инвалидов в Российской Федерации"</t>
  </si>
  <si>
    <t>произведена 1 выплата - Вдова участника ВОВ</t>
  </si>
  <si>
    <t>3 выплаты - инвалиды</t>
  </si>
  <si>
    <t>1 выплата - ветеран боевых действий</t>
  </si>
  <si>
    <t>93000SP040</t>
  </si>
  <si>
    <t>Анализ исполнения расходов по Муниципальной программе "Создание условий для оказания медицинской помощи населению и профилактика социально - значимых заболеваний на территории Нытвенского муниципального района " за 2019год</t>
  </si>
  <si>
    <t>011012A010</t>
  </si>
  <si>
    <t>011012A020</t>
  </si>
  <si>
    <t>011012A030</t>
  </si>
  <si>
    <t>012012A040</t>
  </si>
  <si>
    <t>012012A050</t>
  </si>
  <si>
    <t>012022A060</t>
  </si>
  <si>
    <t>Реализация мероприятий по созданию условий осуществления медицинской деятельности в модульных зданиях (местный бюджет)</t>
  </si>
  <si>
    <t>012022A180</t>
  </si>
  <si>
    <t>Муниципальная программа "Создание условий для оказания медицинской помощи населению и профилактика социально - значимых заболеваний на территории Нытвенского муниципального района "</t>
  </si>
  <si>
    <t>Иные МБТ на установку модульных зданий</t>
  </si>
  <si>
    <t>Анализ исполнения расходов по Муниципальной программе "Управление земельными ресурсами и муниципальным имуществом Нытвенского муниципального района" за 2019год</t>
  </si>
  <si>
    <t>121012Г030</t>
  </si>
  <si>
    <t>Проведение контрольных мероприятий соблюдения земельного законодательства в рамках муниципального земельного контроля</t>
  </si>
  <si>
    <t>Оценка рыночной стоимости имущества для целей реализации (списание с баланса)</t>
  </si>
  <si>
    <t>122042Ж470</t>
  </si>
  <si>
    <t>Переселение граждан из жилых помещений, предоставленных по договорам найма специализированных жилых помещений</t>
  </si>
  <si>
    <t>12205SP040</t>
  </si>
  <si>
    <t>Реализация муниципальных программ,приоритетных муниципальных проектов в рамках приоритетных региональных проектов,инвестиционных проектов муниципальных образований</t>
  </si>
  <si>
    <t>1220500000</t>
  </si>
  <si>
    <t>Основное мероприятие "Приобретение муниципального жилищного фонда"</t>
  </si>
  <si>
    <t>122F367483</t>
  </si>
  <si>
    <t>Обеспечение устойчивого сокращения непригодного для проживания жилого фонда</t>
  </si>
  <si>
    <t>122F300000</t>
  </si>
  <si>
    <t>Основное мероприятие "Федеральный проект "Обеспечение устойчивого сокращения непригодного для проживания жилищного фонда"</t>
  </si>
  <si>
    <t>Муниципальная программа "Управление земельными ресурсами и муниципальным имуществом Нытвенского муниципального района"</t>
  </si>
  <si>
    <t>151</t>
  </si>
  <si>
    <t>717</t>
  </si>
  <si>
    <t>765</t>
  </si>
  <si>
    <t>Субвенция на стоительство и приобретение жилых помещений для формирования специализированного жилищного фонда(кр.б-т.)</t>
  </si>
  <si>
    <t>Реализация инвестиционных проектов (объекты поселений) краевой бюджет</t>
  </si>
  <si>
    <t>Переселение граждан из аварийного жилищного фонда</t>
  </si>
  <si>
    <t>Переселение граждан из жилых помещений, предоставленных по договорам найма специализированных жилых помещений(кр.бюд.)</t>
  </si>
  <si>
    <t>Субвенция на содержание жилых помещений специализированного жилищного фонда для детей-сирот(кр.бюд.)</t>
  </si>
  <si>
    <t>021012Д220</t>
  </si>
  <si>
    <t>Обеспечение питанием детей с ограниченными возможностями здоровья в дошкольных организациях</t>
  </si>
  <si>
    <t>840</t>
  </si>
  <si>
    <t>Единая субвенция на выполнение отдельных государственных полномочий в сфере образования (краевой бюджет остатки прошлых лет)</t>
  </si>
  <si>
    <t>Единовременная премия обучающимся, награжденным знаком отличия Пермского края "Гордость Пермского края"
Единовременная премия обучающимся, награжденным знаком отличия Пермского края "Гордость Пермского края"
Единовременная премия обучающимся, награжденным знаком отличия Пермского края "Гордость Пермского края"</t>
  </si>
  <si>
    <t>Организация предоставления общедоступного и бесплатного дошкольного, начального общего, основного общего, среднего общего образования обучающимся с ограниченными возможностями здоровья в отдельных муниципальных общеобразовательных учреждениях, осуществляющих образовательную деятельность по адаптированным основным общеобразовательным программам, в муниципальных общеобразовательных учреждениях со специальным наименованием "специальное учебно-воспитательное учреждение"и муниципальных санаторных общеобразовательных учреждениях</t>
  </si>
  <si>
    <t>02601SP040</t>
  </si>
  <si>
    <t>ПРП "Приведение в нормативное состояние объектов общественной инфраструктуры муниципального значения" (объекты образования) кр.б-т</t>
  </si>
  <si>
    <t>ПРП "Приведение в нормативное состояние объектов общественной инфраструктуры муниципального значения" (объекты образования) местный бюджет</t>
  </si>
  <si>
    <t>Муниципальная программа "Развитие системы образования Нытвенского муниципального района"</t>
  </si>
  <si>
    <t>031022И160</t>
  </si>
  <si>
    <t>Меропряития направленные на стимулирование и оказание правовой, информационно-методической, организационной помощи органам ТОС</t>
  </si>
  <si>
    <t>03201SН220</t>
  </si>
  <si>
    <t>Реализация мероприятий в сфере молодежной политики</t>
  </si>
  <si>
    <t>792</t>
  </si>
  <si>
    <t>892</t>
  </si>
  <si>
    <t>Ремонт и замена оконных блоков на стеклопакеты</t>
  </si>
  <si>
    <t>035012И170</t>
  </si>
  <si>
    <t>Проведение ремонтов учреждений культуры и организаций дополнительного образования в сфере культуры</t>
  </si>
  <si>
    <t>03501SP040</t>
  </si>
  <si>
    <t>Обеспечение жильем молодых семей.</t>
  </si>
  <si>
    <t>761</t>
  </si>
  <si>
    <t>Предоставление доп.соц. выплат молодым семьям в размере 10% от расчетной стоимости жилья при рождении (усыновлении) одного ребенка в течение 2-х лет, после реализации сертификата (кр.бюджет)</t>
  </si>
  <si>
    <t>Субсидии на реализацию мероприятий по обеспечению жильем молодых семей</t>
  </si>
  <si>
    <t>Муниципальная программа "Развитие культуры, искусства и молодежной политики Нытвенского муниципального района"</t>
  </si>
  <si>
    <t>041012Ж180</t>
  </si>
  <si>
    <t>Установка спортивно-технологисеского оборудования для сдачи нормативов ГТО</t>
  </si>
  <si>
    <t>Иные МБТ на обеспечение условий для развития физической культуры и массового спорта</t>
  </si>
  <si>
    <t>041P552280</t>
  </si>
  <si>
    <t>Оснащение объектов спортивной инфраструктуры спортивно-технологическим оборудованием</t>
  </si>
  <si>
    <t>791</t>
  </si>
  <si>
    <t>Субсидия на оснащение объектов спортивной инфраструктуры спортивно-технологическим оборудованием</t>
  </si>
  <si>
    <t>891</t>
  </si>
  <si>
    <t>041P500000</t>
  </si>
  <si>
    <t>Основное мероприятие "Федеральный проект "Спорт-норма жизни"</t>
  </si>
  <si>
    <t>042022Ж150</t>
  </si>
  <si>
    <t>Организация обеспечения спортивной подготовки в организациях дополнительного образования спортивной направленности</t>
  </si>
  <si>
    <t>042042Ж100</t>
  </si>
  <si>
    <t>0420470450</t>
  </si>
  <si>
    <t>Монтаж системы видеонаблюдения в здании МАОУ ДО ДЮСШ "Лидер" г.Нытва (Эллинг)</t>
  </si>
  <si>
    <t>042052Ж140</t>
  </si>
  <si>
    <t>Разработка проектно-сметной документации на строительство спортивных объектов, устройство спортивных площадок для занятий физической культурой и спортом</t>
  </si>
  <si>
    <t>042052Ж160</t>
  </si>
  <si>
    <t>Прохождение проверки достоверности определения сметной стоимости проектов спортивных площадок</t>
  </si>
  <si>
    <t>042052Ж170</t>
  </si>
  <si>
    <t>Разработка проектно-сметной документации на ремонты зданий в сфере физической культуры и спорта</t>
  </si>
  <si>
    <t>04205SP040</t>
  </si>
  <si>
    <t>Строительство спортивных объектов, устройство спортивных площадок и оснащение объектов спортивным оборудованием и инвентарем для занятий физической культурой и спортом</t>
  </si>
  <si>
    <t>769</t>
  </si>
  <si>
    <t>Строительство спортивных объектов (краевой бюджет)</t>
  </si>
  <si>
    <t>869</t>
  </si>
  <si>
    <t>Строительство спортивных объектов (местный бюджет)</t>
  </si>
  <si>
    <t>Муниципальная программа "Развитие физической культуры, спорта и формирование здорового образа жизни в Нытвенском муниципальном районе"</t>
  </si>
  <si>
    <t>051012Б320</t>
  </si>
  <si>
    <t>Ликвидация аварии на сетях холодного водоснабжения на территории п. Уральский Нытвенского муниципального района</t>
  </si>
  <si>
    <t>051022Б060</t>
  </si>
  <si>
    <t>Проведение профилактических мероприятий по ГО, обучение населения по действиям при выполнении мероприятий гражданской обороны как в мирное, так и в военное время</t>
  </si>
  <si>
    <t>051022Б090</t>
  </si>
  <si>
    <t>Мероприятия в рамках пилотного проекта "Умный город"</t>
  </si>
  <si>
    <t>051032Б300</t>
  </si>
  <si>
    <t>Реконструкция моста входящего в состав дороги, проходящей по гребню плотины ГТС водохранилища на р.Нытва в г.Нытва</t>
  </si>
  <si>
    <t>750</t>
  </si>
  <si>
    <t>Субсидии на реализацию мероприятий по строительству (реконструкции), кап.ремонту ГТС мун.собственности (краевой бюджет)</t>
  </si>
  <si>
    <t>Субсидии на реализацию мероприятий по строительству (реконструкции), кап.ремонту ГТС мун.собственности (местный бюджет)</t>
  </si>
  <si>
    <t>052022Б310</t>
  </si>
  <si>
    <t>Оценка уязвимости объектов транспортной инфраструктуры и разработка плана обеспечения транспортной безопасности</t>
  </si>
  <si>
    <t>052032Б160</t>
  </si>
  <si>
    <t>Изготовление и распространение пропагандистских и агитационных материалов по профилактике экстремизма, проведение мероприятий по профилактике экстремизма</t>
  </si>
  <si>
    <t>052032Б190</t>
  </si>
  <si>
    <t>Обучение должностных лиц администрации района и подведомственных учреждений по вопросам противодействия экстремизму и профилактике терроризма в организациях, имеющих лицензию на данный вид деятельности</t>
  </si>
  <si>
    <t>052062Б250</t>
  </si>
  <si>
    <t>Проведение профилактических мероприятий по выявлению несовершеннолетних, допускающих употребление ПСАВ, нарушений по фактам незаконной продажи алкогольной и табачной продукции несовершеннолетним</t>
  </si>
  <si>
    <t>Муниципальная программа "Обеспечение безопасности жизнедеятельности населения Нытвенского муниципального района"</t>
  </si>
  <si>
    <t>071022Н270</t>
  </si>
  <si>
    <t>Строительство газовой котельной в пос.Новоильинский Нытвенского района Пермского края</t>
  </si>
  <si>
    <t>07102SP040</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</si>
  <si>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</si>
  <si>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818</t>
  </si>
  <si>
    <t>Реализация инвестиционных проектов - (остатки прошлых лет краевой бюджет).</t>
  </si>
  <si>
    <t>07102SЖ200</t>
  </si>
  <si>
    <t>Реализация мероприятий по качественному функционированию систем теплоснабжения на территории Нытвенского муниципального района.</t>
  </si>
  <si>
    <t>741</t>
  </si>
  <si>
    <t>Реализация мероприятий по качественному функционированию систем теплоснабжения на территории Нытвенского муниципального района (краевой бюджет)</t>
  </si>
  <si>
    <t>841</t>
  </si>
  <si>
    <t>Реализация мероприятий по качественному функционированию систем теплоснабжения на территории Нытвенского муниципального района (местный бюджет)</t>
  </si>
  <si>
    <t>07102SЖ330</t>
  </si>
  <si>
    <t>Проведение проектных работ и строительство распределительных газопроводов на территории муниципальных образований Пермского края</t>
  </si>
  <si>
    <t>742</t>
  </si>
  <si>
    <t>Реализация мероприятий в рамках Региональной программы газификации ЖКХ, промышленных и иных организаций ПК на 2017-2021 гг (краевой бюджет)</t>
  </si>
  <si>
    <t>842</t>
  </si>
  <si>
    <t>Реализация мероприятий в рамках Региональной программы газификации ЖКХ, промышленных и иных организаций ПК на 2017-2021 гг (местный бюджет)</t>
  </si>
  <si>
    <t>0710200000</t>
  </si>
  <si>
    <t>Основное мероприятие "Развитие объектов коммунальной сферы"</t>
  </si>
  <si>
    <t>072012Н010</t>
  </si>
  <si>
    <t>Установка элементов освещения на приближениях к железнодорожным переездам</t>
  </si>
  <si>
    <t>072012Н260</t>
  </si>
  <si>
    <t>Оплата электроэнергии и содержание линий освещения автомобильных дорог, дорожных сооружений, светофорных объектов</t>
  </si>
  <si>
    <t>072012Н370</t>
  </si>
  <si>
    <t>Содержание автомобильных дорог в г.Нытва</t>
  </si>
  <si>
    <t>072012Н430</t>
  </si>
  <si>
    <t>Разработка комплексной схемы организации дорожного движения</t>
  </si>
  <si>
    <t>07202ST040</t>
  </si>
  <si>
    <t>Проектирование, строительство (реконструкция), кап.рем. авт-х дорог общего пользования мест. значения (краевой бюджет)</t>
  </si>
  <si>
    <t>Основное мероприятие "Капитальный ремонт муниципальных автомобильных дорог и сооружений на них"</t>
  </si>
  <si>
    <t>072032Н240</t>
  </si>
  <si>
    <t>Ремонт автомобильной дороги от съезда 16 км+770 м а/д "Нытва-Григорьевское-Ильинкий" до границ д.Талица на участке 2 км+500м - 2км+750м от а/дороги "Нытва-Григорьевское -Ильинский"</t>
  </si>
  <si>
    <t>072032Н310</t>
  </si>
  <si>
    <t>ремонт автомобильной дороги «Мокино-Майский-Лягушино»</t>
  </si>
  <si>
    <t>072032Н320</t>
  </si>
  <si>
    <t>ремонт моста на автомобильной дороге «Роди-Старый Посад»</t>
  </si>
  <si>
    <t>072032Н340</t>
  </si>
  <si>
    <t>ремонт водопропускной трубы на автомобильной дороге «Конино-Чекмени»</t>
  </si>
  <si>
    <t>072032Н350</t>
  </si>
  <si>
    <t>Ремонт атомобильной дороги "Сукманы - Уральский"</t>
  </si>
  <si>
    <t>072032Н360</t>
  </si>
  <si>
    <t>Ремонт тротуара по ул.К.Маркса в г.Нытва</t>
  </si>
  <si>
    <t>07203ST040</t>
  </si>
  <si>
    <t>734</t>
  </si>
  <si>
    <t>Ремонт автомобильных дорог общего пользования местного, в том числе дворовых территорий многоквартирных домов (краевой бюджет)</t>
  </si>
  <si>
    <t>Проектирование, строительство (реконструкция), кап.рем. авт-х дорог общего пользования мест. значения (местный бюджет)</t>
  </si>
  <si>
    <t>834</t>
  </si>
  <si>
    <t>Ремонт автомобильных дорог общего пользования местного, в том числе дворовых территорий многоквартирных домов (местный бюджет)</t>
  </si>
  <si>
    <t>837</t>
  </si>
  <si>
    <t>Проектирование, строительство (реконструкция), кап.рем. авт-х дорог общего пользования мест. значения (остатки 2018 года краевой б-т)</t>
  </si>
  <si>
    <t>072042Н220</t>
  </si>
  <si>
    <t>Разработка проектно-сметной документации «Реконструкция автомобильных дорог: «Нытва -Новоильинский» - п.Солнечный, от Лесхоза до комбината строительных конструкций, участок дороги от Боталовского моста до ул. Восточная, по улице Луговая»
Новоильинский» - п.Солнечный, от Лесхоза до комбината строительных конструкций, по улицам Луговая, Комарова»</t>
  </si>
  <si>
    <t>072042Н440</t>
  </si>
  <si>
    <t>Экспертиза проектной документации "Реконструкция автомобильных дорог: «Нытва-Новоильинский – п. Солнечный, от Лесхоза до комбината строительных конструкций, участок от Баталовского моста до ул. Восточная, по ул. Луговая"</t>
  </si>
  <si>
    <t>07204ST040</t>
  </si>
  <si>
    <t>Проектирование и строительство (реконструкцию) а/дорог с твердым покрытием до сельских населенных пунктов (местный бюджет)</t>
  </si>
  <si>
    <t>Основное мероприятие "Строительство, реконструкция муниципальных автомобильных дорог и искусственных сооружений на них"</t>
  </si>
  <si>
    <t>072052Н380</t>
  </si>
  <si>
    <t>Приобретение дорожно-строительной техники</t>
  </si>
  <si>
    <t>0720500000</t>
  </si>
  <si>
    <t>074012Н280</t>
  </si>
  <si>
    <t>Благоустройство дворовой территории с участием заинтересованных лиц</t>
  </si>
  <si>
    <t>074012Н420</t>
  </si>
  <si>
    <t>Проведение лабораторных испытаний по выполненным работам в рамках комфортной городской среды</t>
  </si>
  <si>
    <t>07401SЖ090</t>
  </si>
  <si>
    <t>Поддержка муниципальных программ формирования современной городской среды (расходы не финансируемые из федерального бюджета)</t>
  </si>
  <si>
    <t>732</t>
  </si>
  <si>
    <t>ПРП "Формирование комфортной городской среды" (краевой бюджет)</t>
  </si>
  <si>
    <t>832</t>
  </si>
  <si>
    <t>ПРП "Формирование комфортной городской среды" (местный бюджет)</t>
  </si>
  <si>
    <t>0740100000</t>
  </si>
  <si>
    <t>Основное мероприятие "Благоустройство дворовых территорий"</t>
  </si>
  <si>
    <t>074022Н390</t>
  </si>
  <si>
    <t>Благоустройство детской игровой площадки по ул. К.Симонова</t>
  </si>
  <si>
    <t>07402SЖ090</t>
  </si>
  <si>
    <t>0740200000</t>
  </si>
  <si>
    <t>Основное мероприятие "Благоустройство территории общественного пользования"</t>
  </si>
  <si>
    <t>07403SЖ090</t>
  </si>
  <si>
    <t>Поддержка муниципальных программ формирования современной городской среды (расходы, не софинансируемые из федерального бюджета)</t>
  </si>
  <si>
    <t>0740300000</t>
  </si>
  <si>
    <t>Основное мероприятие "Благоустройство контейнерных площадок для сбора твердых коммунальных отходов"</t>
  </si>
  <si>
    <t>074F255550</t>
  </si>
  <si>
    <t>Реализация программ формирования современной городской среды</t>
  </si>
  <si>
    <t>733</t>
  </si>
  <si>
    <t>ПРП "Формирование комфортной городской среды" (фед.бюджет)</t>
  </si>
  <si>
    <t>074F200000</t>
  </si>
  <si>
    <t>Основное мероприятие " Федеральный проект "Формирование комфортной городской среды"</t>
  </si>
  <si>
    <t>Подпрограмма "Формирование комфортной городской среды"</t>
  </si>
  <si>
    <t>Муниципальная программа "Совершенствование муниципального управления в сфере дополнительного профессионального образования муниципальных служащих и выборных должностных лиц Нытвенского муниципального района"</t>
  </si>
  <si>
    <t>111I555270</t>
  </si>
  <si>
    <t>111I500000</t>
  </si>
  <si>
    <t>Основное мероприятие "Региональный проект "Акселерация субъектов малого и среднего предпринимательства"</t>
  </si>
  <si>
    <t>894</t>
  </si>
  <si>
    <t>Охрана жилого дома по адресу г.Нытва, ул. М.Горького, 20а</t>
  </si>
  <si>
    <t>895</t>
  </si>
  <si>
    <t>Размещение жителей многоквартирного жилого дома г.Нытва, ул. М.Горького, д.20а в пункте временного размещения на базе ООО "Санаторий-профилакторий "ОАЗИС"</t>
  </si>
  <si>
    <t>132012P150</t>
  </si>
  <si>
    <t>Осуществление полномочий по расчету и предоставлению дотаций на выравнивание бюджетной обеспеченности поселений за счет средств бюджета Пермского края</t>
  </si>
  <si>
    <t>Основное мероприятие «Обеспечение деятельности казенных учреждений»</t>
  </si>
  <si>
    <t>Муниципальная программа «Управление муниципальными финансами в Нытвенском муниципальном районе"</t>
  </si>
  <si>
    <t>9100000110</t>
  </si>
  <si>
    <t>920002Ш090</t>
  </si>
  <si>
    <t>Проведение выборов в представительные органы местного самоуправления</t>
  </si>
  <si>
    <t>920002Ш300</t>
  </si>
  <si>
    <t>Мероприятия по содержанию и ремонту жилищного фонда</t>
  </si>
  <si>
    <t>920002Ш320</t>
  </si>
  <si>
    <t>Мероприятия в области коммунального хозяйства</t>
  </si>
  <si>
    <t>920002Ш340</t>
  </si>
  <si>
    <t>Мероприятия по содержанию и ремонту тепловых сетей</t>
  </si>
  <si>
    <t>920002Ш360</t>
  </si>
  <si>
    <t>Мероприятия по содержанию и ремонту водопроводных и канализационных сетей</t>
  </si>
  <si>
    <t>920002Ш370</t>
  </si>
  <si>
    <t>Уличное освещение (тех.обслуживание и тек.ремонт уличного освещения)</t>
  </si>
  <si>
    <t>920002Ш450</t>
  </si>
  <si>
    <t>Прочие работы по благоустройству</t>
  </si>
  <si>
    <t>920002Ш680</t>
  </si>
  <si>
    <t>Субсидирование части затрат на погашение задолженности за потребленный газ</t>
  </si>
  <si>
    <t>897</t>
  </si>
  <si>
    <t>Погашение задолженности за потребленный газ</t>
  </si>
  <si>
    <t>930002T060</t>
  </si>
  <si>
    <t>930002С420</t>
  </si>
  <si>
    <t>Возмещение затрат, связанных с организацией перевозки отдельных категорий граждан с использованием региональных электронных социальных проездных документов, а также недополученных доходов юридическим лицам, индивидуальным предпринимателям от перевозки отдельных категорий граждан с использованием электронных социальных проездных документов</t>
  </si>
  <si>
    <t>93000R5500</t>
  </si>
  <si>
    <t>Иные межбюджетные трансферты за достижение показателей деятельности органов исполнительной власти субъектов Российской Федерации</t>
  </si>
  <si>
    <t>Иные межбюджетные трансферты на призовые выплаты главам городских округов и муниципальных районов (краевой бюджет)</t>
  </si>
  <si>
    <t>131</t>
  </si>
  <si>
    <t>Иные межбюджетные трансферты на призовые выплаты главам городских округов и муниципальных районов (федеральный бюджет)</t>
  </si>
  <si>
    <t>Нераспределенные средства краевого бюджета (экономия по муниципальным контрактам)</t>
  </si>
  <si>
    <t>9000000000</t>
  </si>
  <si>
    <t>Непрограммные мероприятия</t>
  </si>
  <si>
    <t>Анализ исполнения расходов по Муниципальной программе "Управление муниципальными финансами в Нытвенском муниципальном районе" за 2019 год</t>
  </si>
  <si>
    <t>Анализ исполнения расходов по Муниципальной программе "Развитие системы образования Нытвенского муниципального района " за 2019 год</t>
  </si>
  <si>
    <t>Анализ исполнения расходов по Муниципальной программе "Обеспечение безопасности жизнедеятельности населения Нытвенского муниципального района " за 2019год</t>
  </si>
  <si>
    <t>Анализ исполнения расходов по Муниципальной программе "Развитие культуры, искусства и молодежной политики Нытвенского муниципального района " за 2019год</t>
  </si>
  <si>
    <t>Анализ исполнения расходов по Муниципальной программе "Развитие физической культуры, спорта и формирование здорового образа жизни в Нытвенском муниципальном районе " за 2019год</t>
  </si>
  <si>
    <t>Анализ исполнения расходов по Муниципальной программе "Охрана окружающей среды на территории Нытвенского муниципального района " за 2019 год</t>
  </si>
  <si>
    <t xml:space="preserve">Реализован проект станции юных натуралистов «Водный мир». Создана учебно-исследовательская лаборатория, для исследовательских работ по изучению водного мира. </t>
  </si>
  <si>
    <t>Проведены работы по межеванию земельного участка особо охраняемой территории местного значения "Нытвенский пруд", с целью постановки на государственный кадастровый учет</t>
  </si>
  <si>
    <t>Изготовление: листовок по пожарной безопасности, плакатов "Выход на лед запрещен"</t>
  </si>
  <si>
    <t xml:space="preserve"> Эксплуатация ГТС  – 408,4 тыс. рублей; охрана  - 723,8 тыс. рублей; содержание дорог и тротуаров - 626,8 тыс. рублей; освещение водосбросных сооружений  - 349,9 тыс. рублей; страхование ГТС- 34,8 тыс. рублей; очистка канала от растительности - 99,7 тыс. рублей; работы по организации дорожного движения на ГТС (замена барьерных ограждений) - 629,3 тыс.рублей;  техническое обслуживание электрооборудования на ГТС - 67,0 тыс. рублей; подвоз горячей воды для отогрева затворов ГТС - 4,9 тыс.рублей </t>
  </si>
  <si>
    <t>Установка двух телевизоров и компьютера в хол администрации района; установка системы оповещения  в детских садах Нытвенского района (11 учреждений)</t>
  </si>
  <si>
    <t>Приобретение для ЕДДС района устройства отображения информации (видеостена "Умный город")</t>
  </si>
  <si>
    <t>Оплата по контракту на разработку проектно-сметной документации подрядной организации пройдет после получения положительной экспертизы</t>
  </si>
  <si>
    <t>Проектные работы подрядной организацией не завершены. Планируется в 1 квартале 2020 года проект сдать на экспертизу</t>
  </si>
  <si>
    <t xml:space="preserve">Средства не поступили, т.к. проектные работы подрядной организацией не завершены </t>
  </si>
  <si>
    <t xml:space="preserve">Приобретение памяток и комплект плакатов по профилактике правонарушений </t>
  </si>
  <si>
    <t xml:space="preserve">Приобретение передвижного ограждения для проведения мероприятий </t>
  </si>
  <si>
    <t>Экскурсия в ЗАТО "Звездный"</t>
  </si>
  <si>
    <t>Задержка в выполнении работ произошла из-за присвоения категорийности моста</t>
  </si>
  <si>
    <t>Приобретение памяток по профилактике экстремизма</t>
  </si>
  <si>
    <t>Приобретение памяток по профилактике терроризма, по порядку действия в случае угрозы террористического акта</t>
  </si>
  <si>
    <t>Организация временного трудоустройства,  в свободное от учебы время, учащихся образовательных учреждений Нытвенского района (79 человек)</t>
  </si>
  <si>
    <t>Проведение районного конкурса "Здоровые дети-здоровая Россия";  участие в спартакиаде "Волшебный мяч"; проведение велопробега "Мы против наркотиков"</t>
  </si>
  <si>
    <t>Установка системы видеонаблюдения в образовательных учреждениях района (8 учреждений)</t>
  </si>
  <si>
    <t>100104074500</t>
  </si>
  <si>
    <t>400102000100</t>
  </si>
  <si>
    <t>200204073400</t>
  </si>
  <si>
    <t>Реконструкция водопровода в с.Сергино Нытвенского района Пермского края</t>
  </si>
  <si>
    <t>200204073500</t>
  </si>
  <si>
    <t>Реконструкция наружных сетей водоснабжения в д.Н.Гаревая по ул.Весенняя, Мира,Молодежная, Осенняя,Центральная,Юбилейная 1 очередь</t>
  </si>
  <si>
    <t>200204190800</t>
  </si>
  <si>
    <t>Ремонт котельной в п.Новоильинский (в рамках подготовки к ОЗП 2019-2020 годов)</t>
  </si>
  <si>
    <t>200204190900</t>
  </si>
  <si>
    <t>Ремонт изоляции теплотрасс в п.Новоильинский: по ул.Ленина; район от ул. Ленина до ТМЦ (вдоль реки) (в рамках подготовки к ОЗП 2019-2020 годов)</t>
  </si>
  <si>
    <t>400104190800</t>
  </si>
  <si>
    <t>400104190900</t>
  </si>
  <si>
    <t>200204210000</t>
  </si>
  <si>
    <t>Распределительные сети газопроводов для газоснабжения с.Покровское Нытвенского района Пермского края (краевые средства)</t>
  </si>
  <si>
    <t>100104210000</t>
  </si>
  <si>
    <t>Распределительные сети газопроводов для газоснабжения с.Покровское Нытвенского района Пермского края (местный бюджет)</t>
  </si>
  <si>
    <t>700101020000</t>
  </si>
  <si>
    <t>700101010000</t>
  </si>
  <si>
    <t>Содержание автомобильных дорог</t>
  </si>
  <si>
    <t>700101040012</t>
  </si>
  <si>
    <t>Электроотопление, электроосвещение</t>
  </si>
  <si>
    <t>200204100800</t>
  </si>
  <si>
    <t>700103010000</t>
  </si>
  <si>
    <t>700103220000</t>
  </si>
  <si>
    <t>ремонт автомобильной дороги "Мокино-Майский-Лягушино"</t>
  </si>
  <si>
    <t>700103230000</t>
  </si>
  <si>
    <t>ремонт моста на автомобильной дороге "Роди-Старый Посад"</t>
  </si>
  <si>
    <t>700103250000</t>
  </si>
  <si>
    <t>700103260000</t>
  </si>
  <si>
    <t>ремонт автомобильной дороги Сукманы - Уральский</t>
  </si>
  <si>
    <t>700103270000</t>
  </si>
  <si>
    <t>200204100900</t>
  </si>
  <si>
    <t>200204101100</t>
  </si>
  <si>
    <t>Ремонт участка автомобильной дороги общего пользования местного значения Нытвенского городского поселения Пермского края по улице Торговая от д. 35 по ул. Свердлова до д. 38 по ул. Д. Бедного</t>
  </si>
  <si>
    <t>400104100400</t>
  </si>
  <si>
    <t>Ремонт участков автомобильных дорог общего пользования местного значения Нытвенского городcкого поселения по улицам Розы Люксембург, Ленина, Оборина, проспект Ленина</t>
  </si>
  <si>
    <t>400104100500</t>
  </si>
  <si>
    <t>Ремонт дорог в д. Н.Гаревая</t>
  </si>
  <si>
    <t>700104100300</t>
  </si>
  <si>
    <t>Ремонт автомобильной дороги "Григорьевское-Покровское" (участок км 01+142- км 05+345)</t>
  </si>
  <si>
    <t>200204110100</t>
  </si>
  <si>
    <t>Ремонт автомобильных дорог по ул. Луговая в с. Григорьевское , ул.Еранинская в д. Еранино</t>
  </si>
  <si>
    <t>200204110200</t>
  </si>
  <si>
    <t>Ремонт участка автомобильной дороги в д. Заполье ул. Советская</t>
  </si>
  <si>
    <t>200204110300</t>
  </si>
  <si>
    <t>Ремонт автомобильных дорог по ул. Болотная,участка по ул. Коробейникова, ст. Чайковская</t>
  </si>
  <si>
    <t>200204110400</t>
  </si>
  <si>
    <t>Ремонт автомобильной дороги дер.Конино ул.Зеленая</t>
  </si>
  <si>
    <t>200204110500</t>
  </si>
  <si>
    <t>Ремонт автомобильной дороги д. Ерши ул. Молодежная от д. № 21 до д. № 12</t>
  </si>
  <si>
    <t>200204110700</t>
  </si>
  <si>
    <t>Ремонт автомобильных дорог по ул. Солнечная, ул. Полевая ст. Чайковская</t>
  </si>
  <si>
    <t>200204110800</t>
  </si>
  <si>
    <t>Ремонт автомобильных дорог по ул. Полевая, ул. Колхозная, ул. Первомайская на ст. Григорьевская</t>
  </si>
  <si>
    <t>400104101100</t>
  </si>
  <si>
    <t>500104100200</t>
  </si>
  <si>
    <t>700104100200</t>
  </si>
  <si>
    <t>Ремонт автомобильных дорог "Нытва-Новоильинский", "Сукманы-Уральский</t>
  </si>
  <si>
    <t>400104110100</t>
  </si>
  <si>
    <t>400104110200</t>
  </si>
  <si>
    <t>400104110300</t>
  </si>
  <si>
    <t>400104110400</t>
  </si>
  <si>
    <t>400104110500</t>
  </si>
  <si>
    <t>200204100200</t>
  </si>
  <si>
    <t>400105030000</t>
  </si>
  <si>
    <t>Разработка проектно-сметной документации «Реконструкция автомобильных дорог: «Нытва -
Новоильинский» - п.Солнечный, от Лесхоза до комбината строительных конструкций, по улицам Луговая, Комарова»</t>
  </si>
  <si>
    <t>700105030000</t>
  </si>
  <si>
    <t>700104200100</t>
  </si>
  <si>
    <t>Реконструкция автомобильной дороги "Григорьевское-Постаноги" со съездами в д. Зенки и в д. Агапово (участок км 3+500-км 13+400)</t>
  </si>
  <si>
    <t>700106010000</t>
  </si>
  <si>
    <t>Приобретение дорожно-строительной техники "Автогрейдер"</t>
  </si>
  <si>
    <t>500104010600</t>
  </si>
  <si>
    <t>Благоустройство дворовых территорий в г.Нытва по адресам: пр.Ленина д.31, д.37, д.46, ул. Буденного д.33, д. 35, ул.М.Горького д.14, д.16, д.18а, ул.Комсомольская д.7 (средства граждан)</t>
  </si>
  <si>
    <t>500104070000</t>
  </si>
  <si>
    <t>200204010200</t>
  </si>
  <si>
    <t>Благоустройство дворовых территорий многоквартирных домов по адресам: ул.Северная д.11, д.13, д.15, д.17, д.19, д.21</t>
  </si>
  <si>
    <t>200204010300</t>
  </si>
  <si>
    <t>Благоустройство дворовых территорий многоквартирных домов по адресам: ул.Московская д.16, ул.Транспортная д.12</t>
  </si>
  <si>
    <t>200204010400</t>
  </si>
  <si>
    <t>Благоустройство дворовой территорий многоквартирного дома по адресу: ул.Московская д.5</t>
  </si>
  <si>
    <t>200204010500</t>
  </si>
  <si>
    <t>Благоустройство дворовой территорий многоквартирного дома по адресу: ул.Железнодорожная д.1</t>
  </si>
  <si>
    <t>200204010600</t>
  </si>
  <si>
    <t>Благоустройство дворовых территорий в г.Нытва по адресам: пр.Ленина д.31, д.37, д.46, ул. Буденного д.33, д. 35, ул.М.Горького д.14, д.16, д.18а, ул.Комсомольская д.7</t>
  </si>
  <si>
    <t>200204010700</t>
  </si>
  <si>
    <t>Благоустройство дворовой территорий многоквартирного дома по адресу: ул.Сукманская д.4</t>
  </si>
  <si>
    <t>200204010800</t>
  </si>
  <si>
    <t>Благоустройство дворовых территорий многоквартирных домов по адресам: ул.Московская д.9, д.11</t>
  </si>
  <si>
    <t>200204010900</t>
  </si>
  <si>
    <t>Благоустройство дворовых территорий в с. Григорьевское по адресам: ул.Октября д.2, д.6</t>
  </si>
  <si>
    <t>200204011000</t>
  </si>
  <si>
    <t>Благоустройство дворовых территорий в Новоильинском городском поселении по адресам: ул.Гоголя д.1, д.2, д.3, д.4, д.5, д.6, д.7, д.9</t>
  </si>
  <si>
    <t>200204011100</t>
  </si>
  <si>
    <t>Благоустройству дворовых территорий на ст. Чайковская по адресам: ул.Строительная д.8, д.10.</t>
  </si>
  <si>
    <t>400104010200</t>
  </si>
  <si>
    <t>400104010300</t>
  </si>
  <si>
    <t>400104010400</t>
  </si>
  <si>
    <t>400104010500</t>
  </si>
  <si>
    <t>400104010600</t>
  </si>
  <si>
    <t>400104010700</t>
  </si>
  <si>
    <t>400104010800</t>
  </si>
  <si>
    <t>400104010900</t>
  </si>
  <si>
    <t>400104011000</t>
  </si>
  <si>
    <t>400104011100</t>
  </si>
  <si>
    <t>400104011400</t>
  </si>
  <si>
    <t>200204010100</t>
  </si>
  <si>
    <t>Благоустройство общественных территорий Уральского городского поселения по ул.Московская от строения № 10 до строения № 16</t>
  </si>
  <si>
    <t>400104010100</t>
  </si>
  <si>
    <t>200204011300</t>
  </si>
  <si>
    <t>Обустройство контейнерных площадок для сбора твердых коммунальных отходов</t>
  </si>
  <si>
    <t>400104011300</t>
  </si>
  <si>
    <t>300304010100</t>
  </si>
  <si>
    <t>300304010200</t>
  </si>
  <si>
    <t>300304010300</t>
  </si>
  <si>
    <t>300304010400</t>
  </si>
  <si>
    <t>300304010500</t>
  </si>
  <si>
    <t>300304010600</t>
  </si>
  <si>
    <t>300304010700</t>
  </si>
  <si>
    <t>300304010800</t>
  </si>
  <si>
    <t>300304010900</t>
  </si>
  <si>
    <t>300304011000</t>
  </si>
  <si>
    <t>300304011100</t>
  </si>
  <si>
    <t xml:space="preserve">Субсидирование части затрат субъектов социального предпринимательства.
Субсидии получили 3 инвестиционных проекта:
1) инвестиционный проект «Модернизация комплекса услуг ООО Санаторий-профилакторий «Уральский», направленных на поддержание и сохранение здоровья населения Нытвенского муниципального района» – исполнитель Общество с ограниченной ответственностью Санаторий-профилакторий «Уральский».
2) инвестиционный проект «Расширение доступности и возможности для населения со средним уровнем достатка Нытвенского муниципального района к предоставлению медицинских услуг» – исполнитель Общество с ограниченной ответственностью «Санаторий-профилакторий «Оазис».
3) инвестиционный проект «Повышение качества оказания населению медицинской помощи по стоматологии терапевтической и стоматологии ортопедической в комфортных условиях в ООО «Юмикон» г. Нытва» - исполнитель Общество с ограниченной ответственностью «Юмикон».
</t>
  </si>
  <si>
    <t xml:space="preserve">1) разработка сайта ТОСЭР «Нытва» для привлечения предпринимателей и инвесторов;
2) размещение рекламно-информационных материалов АО «Издательский дом «Комсомольская правда»;
3) съемка и монтаж фильма ТОСЭР «Нытва»;
4) размещение информационного видеоролика о ТОСР «Нытва» в здании Аэровокзального комплекса АО «Международный аэропорт «Пермь»;
5) приобретение напольной стойки для размещения информационных буклетов;
6) изготовление трех информационных ролл ап стендов;
</t>
  </si>
  <si>
    <t xml:space="preserve">1) изготовление информационного ролл ап стенда;
2) проведение торжественного мероприятия в честь тридцатилетия предпринимательства
</t>
  </si>
  <si>
    <t xml:space="preserve">В рамках реализации данной подпрограммы было проведено 
2 мероприятия для учащихся на базе МАОУ Гимназия: 
1) предпринимательская квест-игра «Экономическое путешествие» для обучающихся 5-6 классов образовательных учреждений Нытвенского муниципального района. 
2) конкурс бизнес-планов для обучающихся образовательных учреждений Нытвенского муниципального района.
</t>
  </si>
  <si>
    <t>Анализ исполнения расходов по Муниципальной программе "Развитие малого и среднего предпринимательства в Нытвенском муниципальном районе" за 2019 год</t>
  </si>
  <si>
    <t>запрошены лимиты по потребности газа для проектирования новой котельной в пос. Новоильинск</t>
  </si>
  <si>
    <t xml:space="preserve"> средства не были оплачены подрядной организации, потому что работы на объекте завершены, но не приняты, в связи с нахождением объекта на проверке в инспекции государственного строительного надзора Пермского края</t>
  </si>
  <si>
    <t xml:space="preserve">отпала необходимость  часть работ по ремонту котельной в п. Новоильинской при производстве работ </t>
  </si>
  <si>
    <t>экономия по процедурам закупок по ремонту котельной в пос.Новоильинске</t>
  </si>
  <si>
    <t xml:space="preserve">установлено автономное освещение на приближение к железнодорожному переезду на а/д"Волеги-Чайковская-Удалы" и на а/д "Нытва-Новоильинский" -п. Солнечный </t>
  </si>
  <si>
    <t>Не использованные средства по содержанию автомобильных дорог, образовавшиеся по муниципальному контракту с ООО «Шерья», снижение оплаты за некачественное выполнение работ, и экономия по процедурам закупок  в сумме 296,5 тыс.руб.</t>
  </si>
  <si>
    <t>Экономия по освещению автомобильных дорог сложилась  исходя из фактического потребления по приборам учета</t>
  </si>
  <si>
    <t>экономия по процедурам закупок</t>
  </si>
  <si>
    <t>Закупка объявлена в декабре 2019, срок выполнения работ 2020</t>
  </si>
  <si>
    <t>Оплачено по мун.контракту 2018 ООО АТМ за работы по посадке саженцев и выпуску рыбы.</t>
  </si>
  <si>
    <t>По решению суда право собственности на дорогу зарегистрировано 19.09.2019, объявлять закупки и проводить ремонт по погодным условиям текущего года не целесообразно.Средства восстановлены в 2020 году, работыбудут выполнены в летний период</t>
  </si>
  <si>
    <t xml:space="preserve"> Выполнен ремонт дороги 2,830 км. выполнена разворотная площадка, установлено освещение на остановке общественного автотранспорта.</t>
  </si>
  <si>
    <t>Произведен ремонт моста замены деревянные балки, устроен новый деревянный настил, переложены бетонные блоки на подъезде  к мосту. Сам мост длиной 10 м. на металлическом каркасе с деревянным настилом</t>
  </si>
  <si>
    <t>ликвидации последствий чрезвычайной ситуации – восстановление водопропускных труб на а/д «Конино-Чекмени» в кол-ве 3 шт.</t>
  </si>
  <si>
    <t>ремонт обочин после паводка</t>
  </si>
  <si>
    <t>ремонт тротуара по ул. К.Маркса после паводка</t>
  </si>
  <si>
    <t>Завершен ремонт а/д Григорьевское-Постаноги 2,0 км. участок  по м.к. 0356300000218000200_95839 от 27.08.18 ИП Мовсесян А.Ю.( участки км01+340-км02+050, км05+910-км07+186)</t>
  </si>
  <si>
    <t>Краевые средства на ремонт гравийной дороги в д. Заполье, отремонтировано 0,4 км. Не исполнение - экономия по процедурам закупок</t>
  </si>
  <si>
    <t>Краевые средства на ремонт гравийных дорог на ст. Чайковская, отремонтировано 0,9 км. Не исполнение - экономия по процедурам закупок</t>
  </si>
  <si>
    <t>Краевые средства на ремонт гравийной дороги по ул.Зеленая д. Конино, отремонтировано 0,3 км. Не исполнение - экономия по процедурам закупок</t>
  </si>
  <si>
    <t>Краевые средства на ремонт асфальтированной дороги по ул. Молодежная д. Ерши, отремонтировано 0,3 км. Не исполнение - экономия по процедурам закупок</t>
  </si>
  <si>
    <t>Краевые средства на ремонт гравийных дорог на ст. Чайковская, отремонтировано 0,6 км. Не исполнение - экономия по процедурам закупок</t>
  </si>
  <si>
    <t>Краевые средства на ремонт гравийных дорог на ст. Григорьевская, отремонтировано 0,5 км. Не исполнение - экономия по процедурам закупок</t>
  </si>
  <si>
    <t>Средства Нытвенского ГП.Отремонтировано 2,1 км. автомобильных дорог</t>
  </si>
  <si>
    <t>Средства Чекменевского СП.Отремонтировано 2,1 км. автомобильных дорог</t>
  </si>
  <si>
    <t>Местные средства. Отремонтировно 2,0 км. дороги в асфальтом исполнении</t>
  </si>
  <si>
    <t>Средства Григорьевское СП ремонт гравийных дорог 0,8 км</t>
  </si>
  <si>
    <t>Средства Постаноговкого СП на ремонт гравийной дороги в д. Заполье, отремонтировано 0,4 км. Не исполнение - экономия по процедурам закупок</t>
  </si>
  <si>
    <t>Средства Чайковского СП на ремонт гравийных дорог на ст. Чайковская, отремонтировано 0,9 км. Не исполнение - экономия по процедурам закупок</t>
  </si>
  <si>
    <t>Средства Чекменевского СП на ремонт гравийной дороги по ул.Зеленая д. Конино, отремонтировано 0,3 км. Не исполнение - экономия по процедурам закупок</t>
  </si>
  <si>
    <t>Средства Шерьинског СП на ремонт асфальтированной дороги по ул. Молодежная д. Ерши, отремонтировано 0,3 км. Не исполнение - экономия по процедурам закупок</t>
  </si>
  <si>
    <t>Проект разработан, сдан в декабре на экспертизу, оплата после прохождения экспертизы</t>
  </si>
  <si>
    <t>Комитетом по имуществу приобретена дорожная техника в кол-ве 1 ед. автогрейдер. Передан в пользование в МУП КБ</t>
  </si>
  <si>
    <t xml:space="preserve">на уровне Министерства закупок проведена совместная закупка 0356300001519000002 на строительство газопроводов, протокол аукциона от 12.12.2019
МКУ УКС заключил с ООО «СТРОЙ-ПРОМ», муниципальный контракт № 035630001519000002 от 30 декабря 2019 на сумму 15408130,67 руб.
работы будут выполняться в 2020 году
</t>
  </si>
  <si>
    <t>Изготовление баннера "Мы выбираем спорт!"</t>
  </si>
  <si>
    <t>Проведение спортивных мероприятий, согласно календарного плана на 2019 год (волейбол, баскетбол, лыжные соревнования, футбол, хоккей, гиревой спорт, теннис, шахматы)
Проведение ежегодных мероприятий :Лыжня России, легкоатлетическая  эстафета, День физкультурника, Кросс Нации,
Всероссийский день скандинавской ходьбы и т.д.</t>
  </si>
  <si>
    <t>Проведение мероприятий в рамках спортивного комплекса "Готов к труду и обороне"</t>
  </si>
  <si>
    <t>Краевые средства поступили для 5 школ в рамках краевого проекта для развития физической культуры и спорта (оплата заработной платы тренеров и обслуживающего персонала, приобретение оборудования), (МБОУ Григорьевская СОШ, МБОУ НККК им. Атамана Ермака, МБОУ ООШ N 1 г.Нытва, МБОУ СОШ "Шерьинская - Базовая школа", МБОУ Чайковская СОШ)</t>
  </si>
  <si>
    <t>Установка спортивно-технологического оборудования для сдачи нормативов ГТО на территории "Эллинга" МАОУ ДО ДЮСШ "Лидер"</t>
  </si>
  <si>
    <t>Участие в краевом проекте на условиях софинансирования МАОУ ДО ДЮСШ "Лидер" для оборудования площадки и приобретения оборудования для сдачи нормативов ГТО на территории "Эллинга</t>
  </si>
  <si>
    <t>Расходы на поощрение тренеров и спортсменов, внесших большой вклад в развитие спорта на территории Нытвенского района</t>
  </si>
  <si>
    <t>Обеспечение качественным спортивным инвентарем муниципальных детско-юношеских спортивных школ (ДЮСШ, ДЮСШ "Лидер"), (лыжный инвентарь, туристский и спортивный инвентарь)</t>
  </si>
  <si>
    <t>Организация обеспечения спортивной подготовки в ДЮСШ (мун. задание)</t>
  </si>
  <si>
    <t>МБУ "ЦКС" приобретение хоккейной формы, футбольной и баскетбольной формы для команд района</t>
  </si>
  <si>
    <t xml:space="preserve">В рамках мероприятия прошли расходы на оплату охраны стадиона, освещение, земельного налога, выполнение ремонтных работ по частичной замене искусственного газона футбольного поля и приобретение материальных запасов. </t>
  </si>
  <si>
    <t>Единовременная выплата обучающимся ДЮСШ и ДЮСШ "Лидер" (6 учащихся по 5,0 т.р.)</t>
  </si>
  <si>
    <t>Участие спортсменов (ДЮСШ, ДЮСШ "Лидер"): Первенство Приволжского Федерального округа по киокусинкай,  IX Летняя Спартакиада учащихся Пермского края, Кубок Пермского края по черлидингу, Открытый чемпионат г.Перми по гребле, Чемпионат и Первенство "Золотая осень" по водно-моторному спорту г.Каменск-Уральский, Первенство пермского края по волейболу, спортивный туризм и т.д.</t>
  </si>
  <si>
    <t>Организация обеспечения дополнительного образования спортивной направленности в ДЮСШ (мун. задание)</t>
  </si>
  <si>
    <t>Участие в краевом проекте на условиях софинансирования по устройству открытой спортивной площадки по адресу: Нытвенский район пос.Новоильинский ул.Первомайская, 22 МБОУНККК им.Атамана Ермака</t>
  </si>
  <si>
    <t>Разработка проекно-сметной документации на ремонт здания "Эллинг" (МАОУ ДО ДЮСШ "Лидер")</t>
  </si>
  <si>
    <t>Средства планировались для оплаты проверки достоверности определения сметной стоимости проектов спортивных площадок МБОУ Григорьевская СОШ, МБОУ ООШ N 2 г.Нытва (средства не востребованы)</t>
  </si>
  <si>
    <t>Расходы на чествование юбиляров среди работников культуры</t>
  </si>
  <si>
    <t>Подписка на газету "Новый день" для Почетных граждан НМР живущих на территории НМР (5 человек)</t>
  </si>
  <si>
    <t>делегация Нытвенского района в выездных форумах ТОС, муниципальный конкурс "Лучший ТОС" и т.д.</t>
  </si>
  <si>
    <t>В течении 2019 года МБУ "ЦКС" провели мероприятия: концертная программа группы "Затвор", пасхальный фестиваль детского творчества, военно-патриотические игры "Зарница Прикамья-2019", мероприятие "На клавишах Победы", фестиваль национальных культур "Родина моя-Россия", день единства и т.д.</t>
  </si>
  <si>
    <t>Участие в краевом проекте МБУ "ЦКС" на условиях софинансирования для организации и проведения мероприятия Межмуниципальный форум студенческой и работающей молодежи "Территория опережающего Движения-Запад"</t>
  </si>
  <si>
    <t>Субсидия на реализацию мероприятий в сфере молодежной политики (краевой, местный бюджеты)</t>
  </si>
  <si>
    <r>
      <rPr>
        <b/>
        <sz val="10"/>
        <rFont val="Times New Roman"/>
        <family val="1"/>
        <charset val="204"/>
      </rPr>
      <t xml:space="preserve">Развитие проектной деятельности молодежи: </t>
    </r>
    <r>
      <rPr>
        <sz val="10"/>
        <rFont val="Times New Roman"/>
        <family val="1"/>
        <charset val="204"/>
      </rPr>
      <t xml:space="preserve">
Конкурс проектов по работе с детьми группы риска «СТУПЕНИ», участие представителя Нытвенского района в Молодёжном форуме приволжского федерального округа  «iВолга-2019» и в межрегиональном Форуме молодых педагогов «Таир 2019».
</t>
    </r>
    <r>
      <rPr>
        <b/>
        <sz val="10"/>
        <rFont val="Times New Roman"/>
        <family val="1"/>
        <charset val="204"/>
      </rPr>
      <t xml:space="preserve">Поддержка талантливой молодежи: </t>
    </r>
    <r>
      <rPr>
        <sz val="10"/>
        <rFont val="Times New Roman"/>
        <family val="1"/>
        <charset val="204"/>
      </rPr>
      <t xml:space="preserve"> Районный праздник День молодежи «Моё место», организация мероприятия ¼ и 1/2 Юниор Лиги чемпионата КВН Прикамья, участие в Краевой игре "Большая Георгиевская игра", театральный фестиваль добровольных отрядов и инициативных групп, участие в II Международном инклюзивном слете "Тетрадка Дружбы".
</t>
    </r>
    <r>
      <rPr>
        <b/>
        <sz val="10"/>
        <rFont val="Times New Roman"/>
        <family val="1"/>
        <charset val="204"/>
      </rPr>
      <t>Развитие добровольчества:</t>
    </r>
    <r>
      <rPr>
        <sz val="10"/>
        <rFont val="Times New Roman"/>
        <family val="1"/>
        <charset val="204"/>
      </rPr>
      <t xml:space="preserve">
Районный фестиваль добровольческих отрядов и инициативных групп Нытвенского района #МОЁ МЕСТО, услуги по организации выступления MC SIMECN в рамках празднования Дня молодежи на районном мероприятии "Мое место".</t>
    </r>
  </si>
  <si>
    <t>В данном мероприятии учтены расходы на приобретение книжной продукции и подписка на периодические издания</t>
  </si>
  <si>
    <t>Произведена замена дверного блока входной группы п.Новоильинский ДШИ г.Нытва. Приобретение мобильного светового оборудования МБУ "ЦКС".</t>
  </si>
  <si>
    <t>Проведены работы по замене оконных блоков на стеклопакеты МБУ "ЦКС"</t>
  </si>
  <si>
    <t>ПРП "Приведение в нормативное состояние объектов общественной инфраструктуры муниципального значения" (объекты культуры) краевой и местный бюджеты</t>
  </si>
  <si>
    <t>Участие в краевом проекте (№206-п) на условиях софинансирования на мероприятие "Ремонт 2-й городской библиотеки-филиала МБУ «ЦБС» по адресу: пр. Ленина,5-101"</t>
  </si>
  <si>
    <t>Компенсацию коммунальных услуг специалистам получили 25 человек</t>
  </si>
  <si>
    <t>Компенсацию коммунальных услуг педагогическим работникам получили 18 человек</t>
  </si>
  <si>
    <t>Оплата произведена по фактически предъявленным документам получателями средств. Приобретено 30 путевок</t>
  </si>
  <si>
    <t>Реализовано 21 свидетельство в размере 10% в 2019 году. Не освоение краевого бюджета, в связи с выделением дополнительх бюджет средств в августе 2019 года на 13 семей. Срок реализации свидетельств перенесен на 2020 год (6 месяцев с даты выдачи)</t>
  </si>
  <si>
    <t>Предоставлена дополнительная социальная выплата молодой семье, которая реализовала свидетельство в размере 10% в 2018 году (в семье родился ребенок в течение2-х лет с даты реализации свидетельства и семья обратилась в этот период времени в отдел социальной политики)</t>
  </si>
  <si>
    <t>Анализ исполнения расходов по непрограммным мероприятиям за 2019 год</t>
  </si>
  <si>
    <t>У вновь образованной организации Управление ЖКХ, благоустройства и транспорта по итогу 2019 года сложилась экономия по ФОТ в сумме 386,9 т.р. Запланированные в бюджете ставки с момента образования учреждения оставались вакантными. В связи с преобразованием НГО не все сотрудники воспользовались правом на ежегодный оплачиваемый отпуск, вследствие этого не выплачена единовременная выплата к отпуску.</t>
  </si>
  <si>
    <t>МКУ "Благоустройство" экономия по ФОТ - 104,1 т.р.  не все сотрудники воспользовались правом на ежегодный оплачиваемый отпуск, вследствие этого не выплачена единовременная выплата к отпуску. Экономия по МЗ - 32,6 т.р.</t>
  </si>
  <si>
    <t>Работы по устранению неполадок водопроводных сетей на территории п. Новоильинский и д. Постаноги были выполнены поздно. Управлением ЖКХ, благоустройства и транспорта в 2019 году оплатили предоплату в сумме 225,3 тыс. рублей окончательный расчет планируется в 2020 году</t>
  </si>
  <si>
    <t>Контракт на выполнение работ по выносу оборудования трансформаторной подстанции, установка доводчиков света заключен 16.12.2019, а срок выполнения работ до 01.02.2020, в связи с этим оплата произведена в 2020 году;</t>
  </si>
  <si>
    <t>Контракт на монтаж и демонтаж новогодней ели в п. Уральский заключен 16.12.2019, а срок выполнения работ до 20.02.2020, в связи с этим оплата произведена в 2020 году.</t>
  </si>
  <si>
    <t xml:space="preserve">Полномочия за счет субвенции передаются 1 раз в 4 года. В 2019 г. составление списков кандидатов в присяжные заседатели не проводились. </t>
  </si>
  <si>
    <t>В 2019 году в рамках данного мероприятия проведено 16 плановых проверок на соблюдение земельного законодательства, установление факта занятия земель. По результатам которых 11 материалов  направлены в орган, осуществляющий государственный земельный надзор</t>
  </si>
  <si>
    <t>В рамках данного мероприятия осуществляется подготовка земельных участков с целью предоставления на торгах. Формирование (межевание) земельных участков осуществлялось по мере поступлений вторых претендентов и принятия решений о предоставлении с торгов. Таким образом в течении года  сформировано 22 земельных участка. Сформировалась экономия бюджетных средств в размере 0,6 тыс. руб. по факту заключенного договора.</t>
  </si>
  <si>
    <t>В течение года заключены 2 договора. Проведены работы по установлению границы земельного участка в с.Шерья по ул.Дачная, сформировано 2 земельных участка путем раздела в населенном пункте ст.Чайковская</t>
  </si>
  <si>
    <t>В рамках мероприятии проведены работы по подготовке картографического материала для внесения изменений в Правила землепользования и застройки Шерьинского сельского поселения Нытвенского муниципального района, разработка проектной документации (проект планировки, проект межевания) на часть территории населенного пункта г.Нытва для подготовки проектной документации и постановки на кадастровый учет гидротехнического сооружения (плотина) для дальнейшей реконструкции объекта</t>
  </si>
  <si>
    <t>Проведение работ по определении оценки рыночной стоимости имущества для целей реализации нежилого помещения по адресу: с. Воробьи, Центральная, 19</t>
  </si>
  <si>
    <t>Оплата стоимости работ за подготовку Отчета об оценке рыночной стоимости услуг по предоставлению в аренду 1 кв.м. нежилых помещений с целью заключения договоров аренды муниципального имущества.</t>
  </si>
  <si>
    <t>С целью паспортизации муниципального имущества проведены работы:
- по формированию технического плана на автомобильную дорогу от съезда с 16 км +770 м а/д «Нытва-Григорьевское-Ильинский» до границ д.Талица на участке 2 км +500 м – 2 км +750 м от а/д «Нытва –Григорьевское-Ильинский»;
- установление границ земельного участка (межевание) земельного участка под автодорогой «Нытва-Новоильинский-Солнечный»;
- разработана схема планируемого пересечения и (или) примыкания на земельных участках полосы отвода и придорожной полосы автомобильной дороги федерального значения в масштабе 1:500 (подъезд к д.Опалиха)</t>
  </si>
  <si>
    <t>По данному мероприятию предусмотрены бюджетные ассигнования на оплату  взносов за капитальный ремонт  общего имущества многоквартирных домов, в доле жилых и нежилых помещений муниципальной собственности, общей площадью 767,1 кв.м.  Оплата производилась по выставленным счетам с учетом площади помещения и размера взносов на капитальный ремонт общего имущества в многоквартирных домах, утвержденных постановлением Правительства Пермского края от 21.10.2016 N 961-п.</t>
  </si>
  <si>
    <t xml:space="preserve">В 2019 году по данному мероприятию произведены следующие расходы : оплата за отопление имущества находящегося в казне (пр.Ленина1, Комсомольская 1,63,33,К.Маркса 70) ; содержание общего имущества за нежилые помещения, находящиеся в жилых домах (пр.Ленина,1 задолженность за декабрь 2018 года); техническое обслуживание межпоселкового газопровода «АГРС Нытва-Белобородово»; оплата по договору управления в отношении МКД по адресу пр. Ленина, 48. Оплачена задолженность по исполнительному листу за теплоснабжение нежилого помещения по адресу: ул. Буденного, 37. Проведены ремонтные работы имущества казны: восстановление рекламного щита, ремонт крыльца здания по адресу: ул. Комсомольская, 63, восстановление кирпичной кладки и элементов чердачного помещения по адресу: ул. К.Маркса, 72. Проведены работы по чистке снека с крыши здания Комсомольская, 33, восстановительно-аварийные работы на трубопроводах МКД пр. Ленина, 48. Получено Заключение специализированной организации о техническом состоянии здания по адресу: ул. Комсомольская, 63. Для размещения лицензируемого пункта медицинского осмотра водителей проведены ремонтные работы второго этажа здания диспетчерской АТП. Освоены бюджетные ассигнования резервного фонда администрации в сумме 365,4 тыс.руб. на выполнение инженерно-геологических изысканий и обследованию технического состояния МКД по адресу: пр. Ленина, 48. Неисполнение в сумме 27,3 тыс. руб. по за счет экономии по договору теплоснабжения в связи с теплыми погодными условиями по факту выставленных счетов. Невостребованный остаток в сумме 5,4 тыс.руб. </t>
  </si>
  <si>
    <t>С сентября 2019 года проведено 47 аукционов на приобритение жилых помещений на вторичном рвнке недвижимости, из них 29 аукционов признано несостоявшимися в связи с отсутствием Заявок. Приобретено и предоставлено для переселения из аварийного МКД по адресу: г. Нытва, пр. Ленина, 48 13 жилых помещений на сумму 13,3 млн. руб. Неисполнение средств по причине отсутствия на рынке недвижимости требуемого количества жилых помещений. Для дальнейших мероприятий по переселению направлено письмо в Министерство строительства ПК с подтверждением потребности неиспользованного остатка 2019 года.</t>
  </si>
  <si>
    <t>Оплата расходов за содержание жилых помещений специализированного жилищного фонда для детей-сирот производится согласно выставленных счетов на оплату за период с момента возникновения права собственности муниципалитета на жилое помещение до момента передачи их в пользование по договору найма специализированного жилищного фонда. Невостребованный остаток  финансирования возвращен в краевой бюджет.</t>
  </si>
  <si>
    <t xml:space="preserve"> Экономия средств по результатам проводимых конкурсных процедур. Целевой показатель использования средств субвенции перевыполнен на 1 жилое помещение. За счет краевого финансирования приобретено и предоставлено по договорам найма 18 жилых помещений специализированного жилищного фонда. Невостребованный остаток возвращен в бюджет края. </t>
  </si>
  <si>
    <t xml:space="preserve">По условиям Соглашения поступление краевого финансирования и оплата за жилые помещения производится после заключения 5 муниципальных контрактов (плановый целевой показатель исполнения мероприятия – 5 жилых помещений). На 31 декабря 2019 заключено 3 муниципальных контракта. Два аукциона признано несостоявшимися в связи с отсутствием Заявок на участие. Краевое финансирование в бюджет района не поступило. </t>
  </si>
  <si>
    <t>По условиям Соглашения срок исполнения целевого показателя (предоставление жилого помещения в количестве 4 шт.) - 31 декабря 2020 года, до 31.12.2019 года – заключение муниципальных контрактов. По техническим причинам конкурсные процедуры в отношении 2 жилых помещений  не проведены. В отношении 2 жилых помещений - произведенны выплаты.</t>
  </si>
  <si>
    <t>Содержание Управления имуществом, невостребованный остаток</t>
  </si>
  <si>
    <t xml:space="preserve">1. Баннеры, 2 шт., - 4,0 тыс. руб. (Новоильинское г/п, Чайковское с/п). 2. Радио "Привет" г. Нытва - 1, 5тыс. руб. 3. Листовки - 4, 4 тыс. руб. (400 шт.). 4. Районная акция по профилактике туберкулеза (лотерея, в рамках работы передвижного флюорографа) - 5,6тыс. руб. 5. Радио "Привет" г. Нытва - 1, 5 тыс. руб. 6. Акция по профилактике туберкулеза (раскраски для детей, баннер, мероприятия в районе) - 26,1тыс руб.
</t>
  </si>
  <si>
    <t xml:space="preserve">1. Баннер - 4,0 тыс. руб. 2. Листовки - 1, 8 тыс. руб. (150 шт.). 3. Радио "Привет" г. Нытва - 1, 5 тыс. руб. 4. Листовки - 1, 8 тыс. руб. (150 шт.). 5. Радио "Привет" г. Нытва - 1, 5 тыс.руб. 6. Акции по профилактике ВИЧ-инфекции на территории округа=11, 4 тыс. руб.
</t>
  </si>
  <si>
    <t>Проведение акции по профилактике заболеваний, передающихся половым путем на базе КГАПОУ «Нтвенский многопрофильный техникум».</t>
  </si>
  <si>
    <t>В 2019 году произведены  компенсационные выплаты 6 работникам учреждения ГБУЗ ПК «Нытвенская районная больница». 6,0 тыс. руб. невостребованные остатки бюджетных средств.</t>
  </si>
  <si>
    <t>В 2019 году частичное возмещение затрат за обучение в образовательных учреждениях среднего профессионального образования получили 8 человек. Оплата произведена согласно фактической потребности.</t>
  </si>
  <si>
    <t xml:space="preserve">В связи с поздним окончанием работ по монтажу ФАП в д. Опалиха 18.12.2019, не было возможности  выполнить работы по благоустройству территории (ограждении территории ФАП, устройство отмостки, дорожек и малых архитектурных форм), были выполнены электромонтажные работы, устроена водяная скважина с ограждением санитарной зоны, автономная канализация..  ФАП в д. Груни был смонтирован 17 декабря 2019, что так же не позволило сделать работы по благоустройству территории. Выполнены только электромонтажные работы. Работы по водоснабжению, водоотведению и по ограждению территории не выполнены, так как дважды не состоялись процедуры закупок
 Средства краевого бюджета запрошены в потребности на 2020 год
</t>
  </si>
  <si>
    <t>Мастер-класс для руководителей театральных объединений КДУ "Патриотическое воспитание подрастающего поколения, через призму театрального искусства", Участие в краевом форуме работников культуры, семинар "Социальные танцы активно направленных работников КДУ", семинар для учреждений "Социокультурный проект и бронирование территории"</t>
  </si>
  <si>
    <t>В течении 2019 года МБУ "ЦКС" были проведены такие мероприятия: торжественной мероприятие в честь празднования 95-летия Нытвенского района, танцевальный фестиваль ретро площадки "Старая пластинка", районный праздник Первомай, День семьи, любви и верности, бал хоров ветеранов и вокальных коллективов "Серебряный возраст", районный праздник "День матери", фестиваль творчества людей с ограниченными возможностями "От сердца к сердцу", праздник "Спасибо Вам" , конкурс проектов НКО, фестиваль искусства детей и юношества им. Д.Кабалекского "Наш Пермский край" и т.д.</t>
  </si>
  <si>
    <t xml:space="preserve">В течении 2019 года МБУ "ЦКС" для общественных организаций провели следующие мероприятия: торжественное мероприятие и митинг посвященные 30-летию вывода войск из Афганистана, мероприятие посвященное 95-летию Нытвенского района, конкурс "Самая, самая, самая...", КВН молодежных команд, фестиваль "КИСИ" организации ВОС, конкурс "Музыкальная палитра" для инвалидов по зрению, день пограничника, конкурс среди школьников "Никто не забыт, ничто не забыто...", Бал Победы, хоровой фестиваль среди инвалидов "Белая березка", День пожилого человека, мероприятие для инвалидов "Мои года, мое богатство" и т.д. </t>
  </si>
  <si>
    <t>В течении года обучающиеся участвовали в следующих мероприятиях: ХIII фестиваль искусств «Шаги к успеху им.Кабалевского»; посещение экскурсии XXI Международной выставки "Арт Пермь-2019", участие в XIII детском открытом межмуниципальном вокально-хоровом конкурсе "Поющая страна детства", краевой фестиваль-конкурс "Музыкальная капель", участие в XIV открытом краевом многожанровом конкурсе "Сияние музыки",  участие в XII краевом конкурсе исполнителей народной песни "С днем рождения, Пермский край" и т.д.</t>
  </si>
  <si>
    <t>Топографическая съемка земельного участка под строительство футбольного поля (МКУ УКС). Разработка ПСД для устройства открытой спортивной площадки (МБОУ Чайковская СОШ)</t>
  </si>
  <si>
    <t>Участие в краевом проекте (№206-п) на условиях софинансирования по мероприятию "Текущий ремонт МАОУ ДО ДЮСШ Лидер" (замена электропроводки здания, установка электрооборудования, ограждение территории, ремонт служебных помещений левой стороны здания, сантехнические работы)</t>
  </si>
  <si>
    <t>Установка двух баннеров по профилактике алкоголизма и наркомании</t>
  </si>
  <si>
    <t>субсидия предоставлена  ООО "Урожай" на поддержку племенного коневодства</t>
  </si>
  <si>
    <t xml:space="preserve">Финансирование произведено в размере  2 600,0 рублей (в соответствии с заявкой отдела сельского хозяйства, согласно расчетам по начислению субсидий). Неисполнение связано с тем, что 31.12.2019 года реестр на перечисление средств получателям на сумму 1248,92 был отклонен банком. </t>
  </si>
  <si>
    <t>Произведен ремонт туалетных комнат в клубе п.Новоильинский, на общую сумму702,6 тыс.рублей. Средства бюджета поселения составили 175,6 тыс. рублей</t>
  </si>
  <si>
    <t>ПРП "Приведение в нормативное состояние объектов общественной инфраструктуры муниципального значения" (объекты поселений) местный бюджет</t>
  </si>
  <si>
    <t>оплата кредиторской задолженности за 2018 годперед ОООУрожай за завершение работ построительству водопроводов с. Сергино</t>
  </si>
  <si>
    <t>экономия по процедурам закупок по ремонту изоляции теплотрассы в пос.Новоильинске</t>
  </si>
  <si>
    <t>В августе 2019 отвезена заявка в Минтрас на сложившеюся экономию, после чего были дважды проведены процедуры закупок, они не состоялись</t>
  </si>
  <si>
    <t>Краевые средства. Отремонтировано 2,1 км. автомобильных дорог</t>
  </si>
  <si>
    <t>Краевые средства. Отремонтировано 2,5 км. автомобильных дорог переходного типа (отсыпка щебнем) по ул. Осенняя, ул. Молодежная, ул. Весенняя, ул. Мира, ул. Юбилейная, пер. Молодежный</t>
  </si>
  <si>
    <t>Краевые средства. Отремонтировано 2,0 км. дороги в асфальтом исполнении, по пробам не прошел один участок протяж. 100м, работы подрядчиками будут завершены в 2020 году, т.к. контракт 2-х годичный (2019-2020)</t>
  </si>
  <si>
    <t>Краевые средства. Ремонт гравийных дорог 0,8 км</t>
  </si>
  <si>
    <t>Средства Нытвенского ГП по софинансированию ремонтных работ. В августе 2019 отвезена заявка в Минтрас на сложившеюся экономию, после чего были дважды проведены процедуры закупок, они не состоялись</t>
  </si>
  <si>
    <t>Оплата кредиторской задолженности ООО АТМ за ремонт а/дороги "Нытва-Новоильинский", "Сукманы-Уральский" за 2018 год за счет внебюджетных источников и средств местного бюджета</t>
  </si>
  <si>
    <t>Ремонт автомобильных дорог по ул. Болотная, участка по ул. Коробейникова, ст. Чайковская</t>
  </si>
  <si>
    <t>Оплата кредиторской задолженности по ремонту а/дороги "Нытва-Новоильинский", "Сукманы-Уральский" за 2018 год за счет краевых средств 2018 года (возвратных)</t>
  </si>
  <si>
    <t>Муниципальный контракт на экспертизу проекта заключен 25.12.2019, срок выполнения работ по экспертизе март 2020, произведена оплата аванса 30% в декабре, остальная сумма после выполнения работ</t>
  </si>
  <si>
    <t>Средства зарезервированы на 2020 год как софинансирование своей доли.</t>
  </si>
  <si>
    <t>Отремонтировано 25 дворов, 2 общественные территории (Тротуар по ул. Набережная п. Уральский, и площадка на ул. К.Симонова) и установлены 43 контейнерные площадки</t>
  </si>
  <si>
    <t>В плане обеспечение жильем 2-х семей, все получили свидетельства и профинансированы, на следующую семью недостаточно средств всех уровней бюджета. Распределение производилось Министерством  соцразвития ПК. Средства не поступали.</t>
  </si>
  <si>
    <t>Планировали обучиться 2 муниципальных служащих, фактически обучение прошли 4 муниципальных служащих</t>
  </si>
  <si>
    <t>Запланировано прохождение курсов повышения квалификации - 24 муниципальных служащих. Фактически курсы повышения квалификации прошли 29 человек</t>
  </si>
  <si>
    <t>Экономия по результатам конкурсных процедур: «Текущий ремонт в здании МБОУ СОШ Шерьинская-Базовая школа- 99,0 тыс.рублей;  Капитальный ремонт кровли здания МБУ «ДК и С» п.Уральский - 23,2 тыс.рублей; Текущий ремонт бассейна МБДОУ детский сад "Березка"-  385,1 тыс.рублей;</t>
  </si>
  <si>
    <t>Мест.бюд.</t>
  </si>
  <si>
    <t>Анализ исполнения расходов по Муниципальной программе "Совершенствование муниципального управления в сфере дополнительного профессионального образования муниципальных служащих и выборных должностных лиц Нытвенского муниципального района" за 2019 год</t>
  </si>
  <si>
    <t>Средства поступили 28.12.2019 года</t>
  </si>
</sst>
</file>

<file path=xl/styles.xml><?xml version="1.0" encoding="utf-8"?>
<styleSheet xmlns="http://schemas.openxmlformats.org/spreadsheetml/2006/main">
  <numFmts count="3">
    <numFmt numFmtId="164" formatCode="?"/>
    <numFmt numFmtId="165" formatCode="0.0"/>
    <numFmt numFmtId="166" formatCode="#,##0.0"/>
  </numFmts>
  <fonts count="23">
    <font>
      <sz val="10"/>
      <name val="Arial"/>
    </font>
    <font>
      <sz val="11"/>
      <color theme="1"/>
      <name val="Calibri"/>
      <family val="2"/>
      <charset val="204"/>
      <scheme val="minor"/>
    </font>
    <font>
      <sz val="8.5"/>
      <name val="MS Sans Serif"/>
      <family val="2"/>
      <charset val="204"/>
    </font>
    <font>
      <sz val="8"/>
      <name val="Arial Cyr"/>
    </font>
    <font>
      <b/>
      <sz val="11"/>
      <name val="Times New Roman"/>
      <family val="1"/>
      <charset val="204"/>
    </font>
    <font>
      <b/>
      <sz val="12"/>
      <name val="Times New Roman"/>
      <family val="1"/>
      <charset val="204"/>
    </font>
    <font>
      <b/>
      <sz val="10"/>
      <name val="Times New Roman"/>
      <family val="1"/>
      <charset val="204"/>
    </font>
    <font>
      <sz val="10"/>
      <name val="Arial"/>
      <family val="2"/>
      <charset val="204"/>
    </font>
    <font>
      <sz val="10"/>
      <name val="Times New Roman"/>
      <family val="1"/>
      <charset val="204"/>
    </font>
    <font>
      <sz val="9"/>
      <name val="Times New Roman"/>
      <family val="1"/>
      <charset val="204"/>
    </font>
    <font>
      <b/>
      <sz val="9"/>
      <name val="Times New Roman"/>
      <family val="1"/>
      <charset val="204"/>
    </font>
    <font>
      <b/>
      <sz val="10"/>
      <name val="Arial"/>
      <family val="2"/>
      <charset val="204"/>
    </font>
    <font>
      <sz val="10"/>
      <color theme="1"/>
      <name val="Calibri"/>
      <family val="2"/>
      <charset val="204"/>
      <scheme val="minor"/>
    </font>
    <font>
      <sz val="10"/>
      <name val="MS Sans Serif"/>
      <family val="2"/>
      <charset val="204"/>
    </font>
    <font>
      <sz val="9"/>
      <name val="MS Sans Serif"/>
      <family val="2"/>
      <charset val="204"/>
    </font>
    <font>
      <sz val="9"/>
      <color theme="1"/>
      <name val="Calibri"/>
      <family val="2"/>
      <charset val="204"/>
      <scheme val="minor"/>
    </font>
    <font>
      <sz val="8"/>
      <color theme="1"/>
      <name val="Calibri"/>
      <family val="2"/>
      <charset val="204"/>
      <scheme val="minor"/>
    </font>
    <font>
      <sz val="9"/>
      <name val="Arial"/>
      <family val="2"/>
      <charset val="204"/>
    </font>
    <font>
      <b/>
      <sz val="10"/>
      <color theme="1"/>
      <name val="Times New Roman"/>
      <family val="1"/>
      <charset val="204"/>
    </font>
    <font>
      <sz val="12"/>
      <name val="Times New Roman"/>
      <family val="1"/>
      <charset val="204"/>
    </font>
    <font>
      <sz val="11"/>
      <color theme="1"/>
      <name val="Calibri"/>
      <family val="2"/>
      <scheme val="minor"/>
    </font>
    <font>
      <sz val="10"/>
      <name val="Arial Cyr"/>
      <charset val="204"/>
    </font>
    <font>
      <sz val="11"/>
      <color rgb="FF00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indexed="4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thin">
        <color indexed="48"/>
      </left>
      <right style="thin">
        <color indexed="48"/>
      </right>
      <top style="thin">
        <color indexed="48"/>
      </top>
      <bottom style="thin">
        <color indexed="48"/>
      </bottom>
      <diagonal/>
    </border>
  </borders>
  <cellStyleXfs count="24">
    <xf numFmtId="0" fontId="0"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16" fillId="0" borderId="0"/>
    <xf numFmtId="0" fontId="16" fillId="0" borderId="0"/>
    <xf numFmtId="0" fontId="16" fillId="0" borderId="0"/>
    <xf numFmtId="0" fontId="7" fillId="0" borderId="0"/>
    <xf numFmtId="0" fontId="16" fillId="0" borderId="0"/>
    <xf numFmtId="0" fontId="1" fillId="0" borderId="0"/>
    <xf numFmtId="0" fontId="7" fillId="0" borderId="0"/>
    <xf numFmtId="0" fontId="20" fillId="0" borderId="0"/>
    <xf numFmtId="0" fontId="21" fillId="0" borderId="0"/>
    <xf numFmtId="9" fontId="20" fillId="0" borderId="0" applyFont="0" applyFill="0" applyBorder="0" applyAlignment="0" applyProtection="0"/>
    <xf numFmtId="0" fontId="22" fillId="0" borderId="0"/>
    <xf numFmtId="0" fontId="7" fillId="5" borderId="12" applyNumberFormat="0" applyProtection="0">
      <alignment horizontal="left" vertical="center" indent="1"/>
    </xf>
    <xf numFmtId="0" fontId="7" fillId="0" borderId="0"/>
    <xf numFmtId="0" fontId="7" fillId="0" borderId="0"/>
    <xf numFmtId="0" fontId="7" fillId="0" borderId="0"/>
  </cellStyleXfs>
  <cellXfs count="308">
    <xf numFmtId="0" fontId="0" fillId="0" borderId="0" xfId="0"/>
    <xf numFmtId="0" fontId="2" fillId="0" borderId="0" xfId="0" applyFont="1" applyBorder="1" applyAlignment="1" applyProtection="1"/>
    <xf numFmtId="0" fontId="3" fillId="0" borderId="0" xfId="0" applyFont="1" applyBorder="1" applyAlignment="1" applyProtection="1"/>
    <xf numFmtId="0" fontId="4" fillId="0" borderId="0" xfId="0" applyFont="1" applyBorder="1" applyAlignment="1" applyProtection="1">
      <alignment horizontal="left"/>
    </xf>
    <xf numFmtId="0" fontId="4" fillId="0" borderId="0" xfId="0" applyFont="1" applyBorder="1" applyAlignment="1" applyProtection="1">
      <alignment horizontal="center"/>
    </xf>
    <xf numFmtId="0" fontId="2" fillId="0" borderId="0" xfId="0" applyFont="1" applyBorder="1" applyAlignment="1" applyProtection="1">
      <alignment horizontal="left" vertical="top" wrapText="1"/>
    </xf>
    <xf numFmtId="0" fontId="2" fillId="0" borderId="0" xfId="0" applyFont="1" applyBorder="1" applyAlignment="1" applyProtection="1">
      <alignment wrapText="1"/>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49" fontId="6" fillId="0" borderId="1" xfId="0" applyNumberFormat="1" applyFont="1" applyBorder="1" applyAlignment="1" applyProtection="1">
      <alignment horizontal="center" vertical="center" wrapText="1"/>
    </xf>
    <xf numFmtId="49" fontId="6" fillId="0" borderId="1" xfId="1"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1" xfId="1" applyNumberFormat="1" applyFont="1" applyFill="1" applyBorder="1" applyAlignment="1" applyProtection="1">
      <alignment horizontal="center" vertical="center" wrapText="1"/>
    </xf>
    <xf numFmtId="49" fontId="6" fillId="0" borderId="1" xfId="1"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8" fillId="0" borderId="1" xfId="0" applyNumberFormat="1" applyFont="1" applyBorder="1" applyAlignment="1" applyProtection="1">
      <alignment horizontal="center" vertical="center" wrapText="1"/>
    </xf>
    <xf numFmtId="49" fontId="8" fillId="0" borderId="1" xfId="0" applyNumberFormat="1" applyFont="1" applyBorder="1" applyAlignment="1" applyProtection="1">
      <alignment horizontal="left" vertical="center" wrapText="1"/>
    </xf>
    <xf numFmtId="49" fontId="6" fillId="0" borderId="1" xfId="0" applyNumberFormat="1" applyFont="1" applyBorder="1" applyAlignment="1" applyProtection="1">
      <alignment horizontal="left" vertical="center" wrapText="1"/>
    </xf>
    <xf numFmtId="0" fontId="2" fillId="0" borderId="0" xfId="0" applyFont="1" applyBorder="1" applyAlignment="1" applyProtection="1">
      <alignment horizontal="right" wrapText="1"/>
    </xf>
    <xf numFmtId="0" fontId="2" fillId="0" borderId="0" xfId="1" applyFont="1" applyBorder="1" applyAlignment="1" applyProtection="1"/>
    <xf numFmtId="0" fontId="7" fillId="0" borderId="0" xfId="1"/>
    <xf numFmtId="0" fontId="2" fillId="0" borderId="0" xfId="1" applyFont="1" applyBorder="1" applyAlignment="1" applyProtection="1">
      <alignment wrapText="1"/>
    </xf>
    <xf numFmtId="0" fontId="8" fillId="0" borderId="1" xfId="1" applyFont="1" applyBorder="1"/>
    <xf numFmtId="0" fontId="8" fillId="0" borderId="1" xfId="0" applyFont="1" applyBorder="1"/>
    <xf numFmtId="49" fontId="6" fillId="2" borderId="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left" vertical="center" wrapText="1"/>
    </xf>
    <xf numFmtId="49" fontId="6" fillId="2" borderId="1" xfId="0" applyNumberFormat="1" applyFont="1" applyFill="1" applyBorder="1" applyAlignment="1" applyProtection="1">
      <alignment horizontal="left" vertical="center" wrapText="1"/>
    </xf>
    <xf numFmtId="164" fontId="8" fillId="0" borderId="1" xfId="0" applyNumberFormat="1" applyFont="1" applyBorder="1" applyAlignment="1" applyProtection="1">
      <alignment horizontal="left" vertical="center" wrapText="1"/>
    </xf>
    <xf numFmtId="166" fontId="8" fillId="0" borderId="1" xfId="0" applyNumberFormat="1" applyFont="1" applyBorder="1" applyAlignment="1" applyProtection="1">
      <alignment horizontal="center" wrapText="1"/>
    </xf>
    <xf numFmtId="166" fontId="8" fillId="0" borderId="1" xfId="0" applyNumberFormat="1" applyFont="1" applyBorder="1" applyAlignment="1">
      <alignment horizontal="center"/>
    </xf>
    <xf numFmtId="166" fontId="6" fillId="0" borderId="1" xfId="0" applyNumberFormat="1" applyFont="1" applyBorder="1" applyAlignment="1" applyProtection="1">
      <alignment horizontal="center" wrapText="1"/>
    </xf>
    <xf numFmtId="166" fontId="6" fillId="0" borderId="3" xfId="0" applyNumberFormat="1" applyFont="1" applyFill="1" applyBorder="1" applyAlignment="1" applyProtection="1">
      <alignment horizontal="center" wrapText="1"/>
    </xf>
    <xf numFmtId="166" fontId="8" fillId="0" borderId="3" xfId="0" applyNumberFormat="1" applyFont="1" applyFill="1" applyBorder="1" applyAlignment="1" applyProtection="1">
      <alignment horizontal="center" wrapText="1"/>
    </xf>
    <xf numFmtId="0" fontId="7" fillId="0" borderId="0" xfId="0" applyFont="1"/>
    <xf numFmtId="165" fontId="8" fillId="0" borderId="3" xfId="0" applyNumberFormat="1" applyFont="1" applyFill="1" applyBorder="1" applyAlignment="1" applyProtection="1">
      <alignment horizontal="center" wrapText="1"/>
    </xf>
    <xf numFmtId="165" fontId="0" fillId="0" borderId="0" xfId="0" applyNumberFormat="1"/>
    <xf numFmtId="0" fontId="6" fillId="0" borderId="0" xfId="0" applyFont="1" applyBorder="1" applyAlignment="1" applyProtection="1">
      <alignment horizontal="left"/>
    </xf>
    <xf numFmtId="0" fontId="6" fillId="0" borderId="0" xfId="0" applyFont="1" applyBorder="1" applyAlignment="1" applyProtection="1">
      <alignment horizontal="center"/>
    </xf>
    <xf numFmtId="0" fontId="13" fillId="0" borderId="0" xfId="0" applyFont="1" applyBorder="1" applyAlignment="1" applyProtection="1">
      <alignment wrapText="1"/>
    </xf>
    <xf numFmtId="0" fontId="13" fillId="0" borderId="0" xfId="0" applyFont="1" applyBorder="1" applyAlignment="1" applyProtection="1"/>
    <xf numFmtId="166" fontId="6" fillId="0" borderId="1" xfId="0" applyNumberFormat="1" applyFont="1" applyBorder="1" applyAlignment="1">
      <alignment horizontal="center"/>
    </xf>
    <xf numFmtId="0" fontId="12" fillId="0" borderId="0" xfId="0" applyFont="1"/>
    <xf numFmtId="0" fontId="10" fillId="0" borderId="0" xfId="0" applyFont="1" applyBorder="1" applyAlignment="1" applyProtection="1">
      <alignment horizontal="center"/>
    </xf>
    <xf numFmtId="0" fontId="14" fillId="0" borderId="0" xfId="0" applyFont="1" applyBorder="1" applyAlignment="1" applyProtection="1">
      <alignment wrapText="1"/>
    </xf>
    <xf numFmtId="0" fontId="15" fillId="0" borderId="0" xfId="0" applyFont="1"/>
    <xf numFmtId="0" fontId="15" fillId="0" borderId="0" xfId="0" applyFont="1" applyAlignment="1">
      <alignment wrapText="1"/>
    </xf>
    <xf numFmtId="166" fontId="8" fillId="0" borderId="1" xfId="0" applyNumberFormat="1" applyFont="1" applyFill="1" applyBorder="1" applyAlignment="1" applyProtection="1">
      <alignment horizontal="center" wrapText="1"/>
    </xf>
    <xf numFmtId="166" fontId="8" fillId="0" borderId="1" xfId="0" applyNumberFormat="1" applyFont="1" applyFill="1" applyBorder="1" applyAlignment="1">
      <alignment horizontal="center"/>
    </xf>
    <xf numFmtId="0" fontId="8" fillId="0" borderId="1" xfId="1" applyFont="1" applyBorder="1" applyAlignment="1">
      <alignment horizontal="left" vertical="top" wrapText="1"/>
    </xf>
    <xf numFmtId="0" fontId="8" fillId="3" borderId="1" xfId="0" applyFont="1" applyFill="1" applyBorder="1" applyAlignment="1">
      <alignment wrapText="1"/>
    </xf>
    <xf numFmtId="0" fontId="8" fillId="0" borderId="1" xfId="0" applyFont="1" applyBorder="1" applyAlignment="1">
      <alignment vertical="center" wrapText="1"/>
    </xf>
    <xf numFmtId="0" fontId="8" fillId="0" borderId="1" xfId="0" applyFont="1" applyBorder="1" applyAlignment="1">
      <alignment vertical="top" wrapText="1"/>
    </xf>
    <xf numFmtId="49" fontId="8" fillId="0" borderId="1" xfId="0" applyNumberFormat="1" applyFont="1" applyFill="1" applyBorder="1" applyAlignment="1" applyProtection="1">
      <alignment horizontal="left" vertical="center" wrapText="1"/>
    </xf>
    <xf numFmtId="0" fontId="5" fillId="0" borderId="0" xfId="1" applyFont="1" applyAlignment="1">
      <alignment horizontal="left"/>
    </xf>
    <xf numFmtId="0" fontId="5" fillId="0" borderId="0" xfId="1" applyFont="1" applyAlignment="1">
      <alignment horizontal="center"/>
    </xf>
    <xf numFmtId="0" fontId="5" fillId="0" borderId="0" xfId="1" applyFont="1" applyAlignment="1">
      <alignment horizontal="right"/>
    </xf>
    <xf numFmtId="49" fontId="8" fillId="0" borderId="1" xfId="1" applyNumberFormat="1" applyFont="1" applyBorder="1" applyAlignment="1" applyProtection="1">
      <alignment horizontal="center" vertical="center" wrapText="1"/>
    </xf>
    <xf numFmtId="49" fontId="8" fillId="0" borderId="1" xfId="1" applyNumberFormat="1" applyFont="1" applyBorder="1" applyAlignment="1" applyProtection="1">
      <alignment horizontal="left" vertical="center" wrapText="1"/>
    </xf>
    <xf numFmtId="166" fontId="8" fillId="0" borderId="1" xfId="1" applyNumberFormat="1" applyFont="1" applyBorder="1" applyAlignment="1" applyProtection="1">
      <alignment horizontal="center" wrapText="1"/>
    </xf>
    <xf numFmtId="166" fontId="8" fillId="0" borderId="1" xfId="1" applyNumberFormat="1" applyFont="1" applyBorder="1" applyAlignment="1">
      <alignment horizontal="center"/>
    </xf>
    <xf numFmtId="0" fontId="5" fillId="0" borderId="0" xfId="0" applyFont="1" applyAlignment="1">
      <alignment horizontal="center" vertical="center"/>
    </xf>
    <xf numFmtId="0" fontId="2" fillId="0" borderId="0" xfId="0" applyFont="1" applyBorder="1" applyAlignment="1" applyProtection="1">
      <alignment vertical="center" wrapText="1"/>
    </xf>
    <xf numFmtId="49" fontId="6" fillId="0" borderId="1" xfId="0" applyNumberFormat="1" applyFont="1" applyFill="1" applyBorder="1" applyAlignment="1">
      <alignment horizontal="center" vertical="top" wrapText="1"/>
    </xf>
    <xf numFmtId="0" fontId="0" fillId="0" borderId="0" xfId="0" applyAlignment="1">
      <alignment vertical="center"/>
    </xf>
    <xf numFmtId="0" fontId="5" fillId="0" borderId="0" xfId="0" applyFont="1" applyAlignment="1"/>
    <xf numFmtId="0" fontId="17" fillId="0" borderId="0" xfId="0" applyFont="1"/>
    <xf numFmtId="0" fontId="6" fillId="0" borderId="1" xfId="1" applyFont="1" applyBorder="1"/>
    <xf numFmtId="0" fontId="4" fillId="0" borderId="0" xfId="0" applyFont="1" applyBorder="1" applyAlignment="1" applyProtection="1">
      <alignment horizontal="right" wrapText="1"/>
    </xf>
    <xf numFmtId="0" fontId="5" fillId="0" borderId="0" xfId="1" applyFont="1" applyBorder="1" applyAlignment="1" applyProtection="1">
      <alignment horizontal="right" wrapText="1"/>
    </xf>
    <xf numFmtId="0" fontId="4" fillId="0" borderId="0" xfId="0" applyFont="1" applyBorder="1" applyAlignment="1" applyProtection="1">
      <alignment horizontal="right" vertical="top" wrapText="1"/>
    </xf>
    <xf numFmtId="49" fontId="8" fillId="0" borderId="1" xfId="0" applyNumberFormat="1" applyFont="1" applyFill="1" applyBorder="1" applyAlignment="1" applyProtection="1">
      <alignment horizontal="center" vertical="center" wrapText="1"/>
    </xf>
    <xf numFmtId="0" fontId="8" fillId="3" borderId="1" xfId="0" applyFont="1" applyFill="1" applyBorder="1" applyAlignment="1">
      <alignment vertical="top" wrapText="1"/>
    </xf>
    <xf numFmtId="0" fontId="6" fillId="0" borderId="1" xfId="0" applyFont="1" applyBorder="1" applyAlignment="1">
      <alignment vertical="top" wrapText="1"/>
    </xf>
    <xf numFmtId="49" fontId="6" fillId="0" borderId="4" xfId="0" applyNumberFormat="1" applyFont="1" applyBorder="1" applyAlignment="1" applyProtection="1">
      <alignment horizontal="center" vertical="center" wrapText="1"/>
    </xf>
    <xf numFmtId="49" fontId="6" fillId="0" borderId="4" xfId="0" applyNumberFormat="1" applyFont="1" applyBorder="1" applyAlignment="1" applyProtection="1">
      <alignment horizontal="left" vertical="center" wrapText="1"/>
    </xf>
    <xf numFmtId="0" fontId="6" fillId="0" borderId="1" xfId="0" applyFont="1" applyBorder="1"/>
    <xf numFmtId="0" fontId="9" fillId="0" borderId="1" xfId="0" applyFont="1" applyBorder="1" applyAlignment="1">
      <alignment vertical="top" wrapText="1"/>
    </xf>
    <xf numFmtId="0" fontId="8" fillId="0" borderId="2" xfId="0" applyFont="1" applyBorder="1" applyAlignment="1">
      <alignment vertical="top" wrapText="1"/>
    </xf>
    <xf numFmtId="49" fontId="6" fillId="0" borderId="8" xfId="0" applyNumberFormat="1" applyFont="1" applyBorder="1" applyAlignment="1" applyProtection="1">
      <alignment horizontal="left" vertical="center" wrapText="1"/>
    </xf>
    <xf numFmtId="49" fontId="6" fillId="0" borderId="8" xfId="0" applyNumberFormat="1" applyFont="1" applyBorder="1" applyAlignment="1" applyProtection="1">
      <alignment horizontal="center" vertical="center" wrapText="1"/>
    </xf>
    <xf numFmtId="165" fontId="8" fillId="0" borderId="1" xfId="0" applyNumberFormat="1" applyFont="1" applyBorder="1" applyAlignment="1" applyProtection="1">
      <alignment horizontal="center" vertical="center" wrapText="1"/>
    </xf>
    <xf numFmtId="165" fontId="6" fillId="0" borderId="1" xfId="0" applyNumberFormat="1" applyFont="1" applyBorder="1" applyAlignment="1" applyProtection="1">
      <alignment horizontal="center" vertical="center" wrapText="1"/>
    </xf>
    <xf numFmtId="165" fontId="8" fillId="0" borderId="1" xfId="0" applyNumberFormat="1" applyFont="1" applyBorder="1" applyAlignment="1">
      <alignment horizontal="center" vertical="center"/>
    </xf>
    <xf numFmtId="165" fontId="6" fillId="0" borderId="1" xfId="0" applyNumberFormat="1" applyFont="1" applyBorder="1" applyAlignment="1">
      <alignment horizontal="center" vertical="center"/>
    </xf>
    <xf numFmtId="49" fontId="8" fillId="0" borderId="9" xfId="0" applyNumberFormat="1" applyFont="1" applyBorder="1" applyAlignment="1" applyProtection="1">
      <alignment horizontal="center" vertical="center" wrapText="1"/>
    </xf>
    <xf numFmtId="49" fontId="8" fillId="0" borderId="9" xfId="0" applyNumberFormat="1" applyFont="1" applyBorder="1" applyAlignment="1" applyProtection="1">
      <alignment horizontal="left" vertical="center" wrapText="1"/>
    </xf>
    <xf numFmtId="0" fontId="2" fillId="0" borderId="0" xfId="3" applyFont="1" applyBorder="1" applyAlignment="1" applyProtection="1"/>
    <xf numFmtId="0" fontId="7" fillId="0" borderId="0" xfId="3"/>
    <xf numFmtId="0" fontId="2" fillId="0" borderId="0" xfId="1" applyFont="1" applyBorder="1" applyAlignment="1" applyProtection="1">
      <alignment horizontal="left" vertical="top" wrapText="1"/>
    </xf>
    <xf numFmtId="0" fontId="5" fillId="0" borderId="0" xfId="0" applyFont="1" applyAlignment="1">
      <alignment horizontal="right"/>
    </xf>
    <xf numFmtId="0" fontId="8" fillId="0" borderId="0" xfId="0" applyFont="1"/>
    <xf numFmtId="165" fontId="8" fillId="0" borderId="0" xfId="0" applyNumberFormat="1" applyFont="1"/>
    <xf numFmtId="49" fontId="8" fillId="0" borderId="1" xfId="3" applyNumberFormat="1" applyFont="1" applyBorder="1" applyAlignment="1" applyProtection="1">
      <alignment horizontal="center" vertical="center" wrapText="1"/>
    </xf>
    <xf numFmtId="49" fontId="8" fillId="0" borderId="1" xfId="3" applyNumberFormat="1" applyFont="1" applyBorder="1" applyAlignment="1" applyProtection="1">
      <alignment horizontal="left" vertical="center" wrapText="1"/>
    </xf>
    <xf numFmtId="49" fontId="6" fillId="0" borderId="1" xfId="3" applyNumberFormat="1" applyFont="1" applyBorder="1" applyAlignment="1" applyProtection="1">
      <alignment horizontal="center" vertical="center" wrapText="1"/>
    </xf>
    <xf numFmtId="49" fontId="6" fillId="0" borderId="1" xfId="3" applyNumberFormat="1" applyFont="1" applyBorder="1" applyAlignment="1" applyProtection="1">
      <alignment horizontal="left" vertical="center" wrapText="1"/>
    </xf>
    <xf numFmtId="165" fontId="8" fillId="0" borderId="1" xfId="3" applyNumberFormat="1" applyFont="1" applyBorder="1" applyAlignment="1" applyProtection="1">
      <alignment horizontal="center" vertical="center" wrapText="1"/>
    </xf>
    <xf numFmtId="165" fontId="6" fillId="0" borderId="1" xfId="3" applyNumberFormat="1" applyFont="1" applyBorder="1" applyAlignment="1" applyProtection="1">
      <alignment horizontal="center" vertical="center" wrapText="1"/>
    </xf>
    <xf numFmtId="0" fontId="0" fillId="0" borderId="0" xfId="0" applyBorder="1"/>
    <xf numFmtId="165" fontId="6" fillId="0" borderId="0" xfId="3" applyNumberFormat="1" applyFont="1" applyFill="1" applyBorder="1" applyAlignment="1" applyProtection="1">
      <alignment horizontal="center" vertical="center" wrapText="1"/>
    </xf>
    <xf numFmtId="165" fontId="6" fillId="0" borderId="0" xfId="0" applyNumberFormat="1" applyFont="1" applyFill="1" applyBorder="1" applyAlignment="1">
      <alignment horizontal="center" vertical="center"/>
    </xf>
    <xf numFmtId="0" fontId="8" fillId="0" borderId="0" xfId="1" applyFont="1"/>
    <xf numFmtId="4" fontId="8" fillId="0" borderId="0" xfId="1" applyNumberFormat="1" applyFont="1"/>
    <xf numFmtId="165" fontId="8" fillId="0" borderId="1" xfId="1" applyNumberFormat="1" applyFont="1" applyBorder="1" applyAlignment="1">
      <alignment horizontal="center" vertical="center"/>
    </xf>
    <xf numFmtId="164" fontId="8" fillId="0" borderId="1" xfId="3" applyNumberFormat="1" applyFont="1" applyBorder="1" applyAlignment="1" applyProtection="1">
      <alignment horizontal="left" vertical="center" wrapText="1"/>
    </xf>
    <xf numFmtId="165" fontId="6" fillId="0" borderId="1" xfId="1" applyNumberFormat="1" applyFont="1" applyBorder="1" applyAlignment="1">
      <alignment horizontal="center" vertical="center"/>
    </xf>
    <xf numFmtId="165" fontId="7" fillId="0" borderId="0" xfId="1" applyNumberFormat="1"/>
    <xf numFmtId="0" fontId="2" fillId="0" borderId="0" xfId="0" applyFont="1" applyBorder="1" applyAlignment="1" applyProtection="1">
      <alignment horizontal="left" vertical="top" wrapText="1"/>
    </xf>
    <xf numFmtId="0" fontId="5" fillId="0" borderId="0" xfId="0" applyFont="1" applyAlignment="1">
      <alignment horizontal="right"/>
    </xf>
    <xf numFmtId="0" fontId="8" fillId="0" borderId="1" xfId="0" applyFont="1" applyBorder="1" applyAlignment="1">
      <alignment wrapText="1"/>
    </xf>
    <xf numFmtId="49" fontId="8" fillId="0" borderId="1" xfId="0" applyNumberFormat="1" applyFont="1" applyBorder="1" applyAlignment="1" applyProtection="1">
      <alignment horizontal="center" vertical="center" wrapText="1"/>
    </xf>
    <xf numFmtId="49" fontId="8" fillId="0" borderId="1" xfId="0" applyNumberFormat="1" applyFont="1" applyBorder="1" applyAlignment="1" applyProtection="1">
      <alignment horizontal="left" vertical="center" wrapText="1"/>
    </xf>
    <xf numFmtId="0" fontId="5" fillId="0" borderId="0" xfId="0" applyFont="1" applyAlignment="1">
      <alignment horizontal="right"/>
    </xf>
    <xf numFmtId="49" fontId="8" fillId="0" borderId="1" xfId="0" applyNumberFormat="1" applyFont="1" applyBorder="1" applyAlignment="1" applyProtection="1">
      <alignment horizontal="center" vertical="center" wrapText="1"/>
    </xf>
    <xf numFmtId="49" fontId="8" fillId="0" borderId="1" xfId="0" applyNumberFormat="1" applyFont="1" applyBorder="1" applyAlignment="1" applyProtection="1">
      <alignment horizontal="left" vertical="center" wrapText="1"/>
    </xf>
    <xf numFmtId="0" fontId="9" fillId="0" borderId="1" xfId="0" applyFont="1" applyBorder="1"/>
    <xf numFmtId="0" fontId="9" fillId="0" borderId="1" xfId="0" applyFont="1" applyBorder="1" applyAlignment="1">
      <alignment wrapText="1"/>
    </xf>
    <xf numFmtId="49" fontId="8" fillId="0" borderId="1" xfId="0" applyNumberFormat="1" applyFont="1" applyBorder="1" applyAlignment="1" applyProtection="1">
      <alignment horizontal="left" vertical="center" wrapText="1"/>
    </xf>
    <xf numFmtId="0" fontId="5" fillId="0" borderId="0" xfId="15" applyFont="1" applyAlignment="1">
      <alignment horizontal="left"/>
    </xf>
    <xf numFmtId="0" fontId="5" fillId="0" borderId="0" xfId="15" applyFont="1" applyAlignment="1">
      <alignment horizontal="center"/>
    </xf>
    <xf numFmtId="0" fontId="5" fillId="0" borderId="0" xfId="15" applyFont="1" applyAlignment="1">
      <alignment horizontal="right"/>
    </xf>
    <xf numFmtId="0" fontId="2" fillId="0" borderId="0" xfId="15" applyFont="1" applyBorder="1" applyAlignment="1" applyProtection="1"/>
    <xf numFmtId="0" fontId="2" fillId="0" borderId="0" xfId="15" applyFont="1" applyBorder="1" applyAlignment="1" applyProtection="1">
      <alignment horizontal="left" vertical="top" wrapText="1"/>
    </xf>
    <xf numFmtId="0" fontId="2" fillId="0" borderId="0" xfId="15" applyFont="1" applyBorder="1" applyAlignment="1" applyProtection="1">
      <alignment wrapText="1"/>
    </xf>
    <xf numFmtId="0" fontId="4" fillId="0" borderId="0" xfId="15" applyFont="1" applyBorder="1" applyAlignment="1" applyProtection="1">
      <alignment horizontal="right" wrapText="1"/>
    </xf>
    <xf numFmtId="49" fontId="6" fillId="3" borderId="1" xfId="15" applyNumberFormat="1" applyFont="1" applyFill="1" applyBorder="1" applyAlignment="1" applyProtection="1">
      <alignment horizontal="center" vertical="center" wrapText="1"/>
    </xf>
    <xf numFmtId="49" fontId="6" fillId="0" borderId="1" xfId="15" applyNumberFormat="1" applyFont="1" applyBorder="1" applyAlignment="1">
      <alignment horizontal="center" vertical="center" wrapText="1"/>
    </xf>
    <xf numFmtId="49" fontId="6" fillId="0" borderId="1" xfId="15" applyNumberFormat="1" applyFont="1" applyFill="1" applyBorder="1" applyAlignment="1">
      <alignment horizontal="center" vertical="center" wrapText="1"/>
    </xf>
    <xf numFmtId="49" fontId="8" fillId="0" borderId="1" xfId="15" applyNumberFormat="1" applyFont="1" applyBorder="1" applyAlignment="1" applyProtection="1">
      <alignment horizontal="center" vertical="center" wrapText="1"/>
    </xf>
    <xf numFmtId="49" fontId="8" fillId="0" borderId="1" xfId="15" applyNumberFormat="1" applyFont="1" applyBorder="1" applyAlignment="1" applyProtection="1">
      <alignment horizontal="left" vertical="center" wrapText="1"/>
    </xf>
    <xf numFmtId="0" fontId="8" fillId="0" borderId="1" xfId="15" applyFont="1" applyBorder="1" applyAlignment="1">
      <alignment vertical="center" wrapText="1"/>
    </xf>
    <xf numFmtId="0" fontId="8" fillId="0" borderId="1" xfId="15" applyFont="1" applyBorder="1" applyAlignment="1">
      <alignment wrapText="1"/>
    </xf>
    <xf numFmtId="0" fontId="8" fillId="0" borderId="2" xfId="15" applyFont="1" applyBorder="1" applyAlignment="1">
      <alignment wrapText="1"/>
    </xf>
    <xf numFmtId="49" fontId="6" fillId="0" borderId="1" xfId="15" applyNumberFormat="1" applyFont="1" applyBorder="1" applyAlignment="1" applyProtection="1">
      <alignment horizontal="center" vertical="center" wrapText="1"/>
    </xf>
    <xf numFmtId="0" fontId="8" fillId="0" borderId="1" xfId="15" applyFont="1" applyBorder="1"/>
    <xf numFmtId="49" fontId="9" fillId="0" borderId="1" xfId="0" applyNumberFormat="1" applyFont="1" applyBorder="1" applyAlignment="1" applyProtection="1">
      <alignment horizontal="center" vertical="center" wrapText="1"/>
    </xf>
    <xf numFmtId="49" fontId="10" fillId="3" borderId="1" xfId="15" applyNumberFormat="1" applyFont="1" applyFill="1" applyBorder="1" applyAlignment="1" applyProtection="1">
      <alignment horizontal="center" vertical="center" wrapText="1"/>
    </xf>
    <xf numFmtId="164" fontId="9" fillId="0" borderId="1" xfId="0" applyNumberFormat="1" applyFont="1" applyBorder="1" applyAlignment="1" applyProtection="1">
      <alignment horizontal="center" vertical="center" wrapText="1"/>
    </xf>
    <xf numFmtId="49" fontId="9" fillId="0" borderId="1" xfId="15" applyNumberFormat="1" applyFont="1" applyBorder="1" applyAlignment="1" applyProtection="1">
      <alignment horizontal="center" vertical="center" wrapText="1"/>
    </xf>
    <xf numFmtId="49" fontId="9" fillId="4" borderId="1" xfId="15" applyNumberFormat="1" applyFont="1" applyFill="1" applyBorder="1" applyAlignment="1" applyProtection="1">
      <alignment horizontal="center" vertical="center" wrapText="1"/>
    </xf>
    <xf numFmtId="49" fontId="8" fillId="3" borderId="1" xfId="15" applyNumberFormat="1" applyFont="1" applyFill="1" applyBorder="1" applyAlignment="1" applyProtection="1">
      <alignment horizontal="center" vertical="center" wrapText="1"/>
    </xf>
    <xf numFmtId="49" fontId="9" fillId="3" borderId="1" xfId="15" applyNumberFormat="1" applyFont="1" applyFill="1" applyBorder="1" applyAlignment="1" applyProtection="1">
      <alignment horizontal="center" vertical="center" wrapText="1"/>
    </xf>
    <xf numFmtId="49" fontId="10" fillId="0" borderId="1" xfId="15" applyNumberFormat="1" applyFont="1" applyBorder="1" applyAlignment="1" applyProtection="1">
      <alignment horizontal="center" vertical="center" wrapText="1"/>
    </xf>
    <xf numFmtId="49" fontId="10" fillId="4" borderId="1" xfId="15" applyNumberFormat="1" applyFont="1" applyFill="1" applyBorder="1" applyAlignment="1" applyProtection="1">
      <alignment horizontal="center" vertical="center" wrapText="1"/>
    </xf>
    <xf numFmtId="0" fontId="18" fillId="0" borderId="1" xfId="0" applyFont="1" applyBorder="1" applyAlignment="1">
      <alignment horizontal="center" vertical="center"/>
    </xf>
    <xf numFmtId="49" fontId="8" fillId="0" borderId="1" xfId="0" applyNumberFormat="1" applyFont="1" applyBorder="1" applyAlignment="1" applyProtection="1">
      <alignment horizontal="center" vertical="center" wrapText="1"/>
    </xf>
    <xf numFmtId="49" fontId="8" fillId="0" borderId="1" xfId="0" applyNumberFormat="1" applyFont="1" applyBorder="1" applyAlignment="1" applyProtection="1">
      <alignment horizontal="left" vertical="center" wrapText="1"/>
    </xf>
    <xf numFmtId="0" fontId="5" fillId="0" borderId="0" xfId="0" applyFont="1" applyAlignment="1">
      <alignment horizontal="right"/>
    </xf>
    <xf numFmtId="49" fontId="6" fillId="0" borderId="10" xfId="0" applyNumberFormat="1" applyFont="1" applyBorder="1" applyAlignment="1" applyProtection="1">
      <alignment horizontal="center" vertical="center" wrapText="1"/>
    </xf>
    <xf numFmtId="0" fontId="10" fillId="3" borderId="1" xfId="0" applyFont="1" applyFill="1" applyBorder="1" applyAlignment="1">
      <alignment horizontal="left" vertical="top" wrapText="1"/>
    </xf>
    <xf numFmtId="0" fontId="6" fillId="3" borderId="1" xfId="0" applyFont="1" applyFill="1" applyBorder="1" applyAlignment="1">
      <alignment wrapText="1"/>
    </xf>
    <xf numFmtId="0" fontId="8" fillId="3" borderId="1"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1" xfId="15" applyFont="1" applyFill="1" applyBorder="1" applyAlignment="1">
      <alignment horizontal="left" vertical="center" wrapText="1"/>
    </xf>
    <xf numFmtId="0" fontId="8" fillId="0" borderId="1" xfId="15" applyFont="1" applyFill="1" applyBorder="1" applyAlignment="1">
      <alignment wrapText="1"/>
    </xf>
    <xf numFmtId="0" fontId="8" fillId="0" borderId="1" xfId="15" applyFont="1" applyFill="1" applyBorder="1"/>
    <xf numFmtId="0" fontId="9" fillId="0" borderId="1" xfId="15" applyFont="1" applyFill="1" applyBorder="1" applyAlignment="1">
      <alignment vertical="top" wrapText="1"/>
    </xf>
    <xf numFmtId="0" fontId="10" fillId="0" borderId="1" xfId="15" applyFont="1" applyFill="1" applyBorder="1" applyAlignment="1">
      <alignment vertical="top" wrapText="1"/>
    </xf>
    <xf numFmtId="0" fontId="9" fillId="0" borderId="4" xfId="15" applyFont="1" applyFill="1" applyBorder="1" applyAlignment="1">
      <alignment vertical="top" wrapText="1"/>
    </xf>
    <xf numFmtId="0" fontId="9" fillId="0" borderId="2" xfId="15" applyFont="1" applyFill="1" applyBorder="1" applyAlignment="1">
      <alignment vertical="top" wrapText="1"/>
    </xf>
    <xf numFmtId="0" fontId="9" fillId="0" borderId="1" xfId="15" applyFont="1" applyFill="1" applyBorder="1" applyAlignment="1">
      <alignment horizontal="center" vertical="top" wrapText="1"/>
    </xf>
    <xf numFmtId="0" fontId="8" fillId="3" borderId="1" xfId="15" applyFont="1" applyFill="1" applyBorder="1" applyAlignment="1">
      <alignment horizont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0" fillId="0" borderId="0" xfId="0" applyAlignment="1">
      <alignment vertical="center" wrapText="1"/>
    </xf>
    <xf numFmtId="0" fontId="5" fillId="0" borderId="0" xfId="0" applyFont="1" applyAlignment="1">
      <alignment horizontal="right" wrapText="1"/>
    </xf>
    <xf numFmtId="0" fontId="0" fillId="0" borderId="0" xfId="0" applyAlignment="1">
      <alignment horizontal="left" vertical="top" wrapText="1"/>
    </xf>
    <xf numFmtId="0" fontId="8" fillId="0" borderId="1" xfId="0" applyFont="1" applyFill="1" applyBorder="1" applyAlignment="1">
      <alignment horizontal="left" vertical="top" wrapText="1"/>
    </xf>
    <xf numFmtId="49" fontId="6" fillId="0" borderId="5" xfId="1" applyNumberFormat="1" applyFont="1" applyBorder="1" applyAlignment="1">
      <alignment horizontal="center" vertical="center" wrapText="1"/>
    </xf>
    <xf numFmtId="0" fontId="8" fillId="0" borderId="0" xfId="3" applyFont="1"/>
    <xf numFmtId="0" fontId="8" fillId="0" borderId="0" xfId="3" applyFont="1" applyAlignment="1">
      <alignment wrapText="1"/>
    </xf>
    <xf numFmtId="0" fontId="8" fillId="0" borderId="0" xfId="3" applyFont="1" applyBorder="1" applyAlignment="1" applyProtection="1">
      <alignment wrapText="1"/>
    </xf>
    <xf numFmtId="49" fontId="6" fillId="0" borderId="5" xfId="3" applyNumberFormat="1" applyFont="1" applyBorder="1" applyAlignment="1" applyProtection="1">
      <alignment horizontal="center" vertical="center" wrapText="1"/>
    </xf>
    <xf numFmtId="164" fontId="6" fillId="0" borderId="1" xfId="3" applyNumberFormat="1" applyFont="1" applyBorder="1" applyAlignment="1" applyProtection="1">
      <alignment horizontal="left" vertical="center" wrapText="1"/>
    </xf>
    <xf numFmtId="0" fontId="8"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wrapText="1"/>
    </xf>
    <xf numFmtId="0" fontId="5" fillId="0" borderId="0" xfId="0" applyFont="1" applyAlignment="1">
      <alignment horizontal="right"/>
    </xf>
    <xf numFmtId="0" fontId="5" fillId="0" borderId="0" xfId="3" applyFont="1" applyAlignment="1">
      <alignment horizontal="left"/>
    </xf>
    <xf numFmtId="0" fontId="5" fillId="0" borderId="0" xfId="3" applyFont="1" applyAlignment="1">
      <alignment horizontal="center"/>
    </xf>
    <xf numFmtId="0" fontId="5" fillId="0" borderId="0" xfId="3" applyFont="1" applyFill="1" applyAlignment="1">
      <alignment horizontal="center"/>
    </xf>
    <xf numFmtId="0" fontId="5" fillId="0" borderId="0" xfId="3" applyFont="1" applyAlignment="1">
      <alignment horizontal="right"/>
    </xf>
    <xf numFmtId="0" fontId="19" fillId="0" borderId="0" xfId="3" applyFont="1" applyAlignment="1">
      <alignment horizontal="right"/>
    </xf>
    <xf numFmtId="0" fontId="7" fillId="0" borderId="0" xfId="3" applyFont="1"/>
    <xf numFmtId="49" fontId="6" fillId="0" borderId="1" xfId="3" applyNumberFormat="1" applyFont="1" applyBorder="1" applyAlignment="1">
      <alignment horizontal="center" vertical="center" wrapText="1"/>
    </xf>
    <xf numFmtId="49" fontId="8" fillId="0" borderId="1" xfId="3" applyNumberFormat="1" applyFont="1" applyFill="1" applyBorder="1" applyAlignment="1">
      <alignment horizontal="center" vertical="center" wrapText="1"/>
    </xf>
    <xf numFmtId="49" fontId="6" fillId="0" borderId="11" xfId="3" applyNumberFormat="1" applyFont="1" applyBorder="1" applyAlignment="1" applyProtection="1">
      <alignment horizontal="center" vertical="center" wrapText="1"/>
    </xf>
    <xf numFmtId="166" fontId="6" fillId="0" borderId="1" xfId="3" applyNumberFormat="1" applyFont="1" applyBorder="1" applyAlignment="1" applyProtection="1">
      <alignment horizontal="right" vertical="center" wrapText="1"/>
    </xf>
    <xf numFmtId="166" fontId="6" fillId="0" borderId="1" xfId="3" applyNumberFormat="1" applyFont="1" applyBorder="1" applyAlignment="1">
      <alignment horizontal="right" vertical="center"/>
    </xf>
    <xf numFmtId="0" fontId="8" fillId="0" borderId="1" xfId="3" applyFont="1" applyFill="1" applyBorder="1" applyAlignment="1">
      <alignment wrapText="1"/>
    </xf>
    <xf numFmtId="166" fontId="6" fillId="0" borderId="1" xfId="3" applyNumberFormat="1" applyFont="1" applyBorder="1" applyAlignment="1">
      <alignment vertical="center"/>
    </xf>
    <xf numFmtId="49" fontId="8" fillId="0" borderId="11" xfId="3" applyNumberFormat="1" applyFont="1" applyBorder="1" applyAlignment="1" applyProtection="1">
      <alignment horizontal="left" vertical="center" wrapText="1"/>
    </xf>
    <xf numFmtId="166" fontId="8" fillId="0" borderId="1" xfId="3" applyNumberFormat="1" applyFont="1" applyBorder="1" applyAlignment="1" applyProtection="1">
      <alignment horizontal="right" vertical="center" wrapText="1"/>
    </xf>
    <xf numFmtId="166" fontId="8" fillId="0" borderId="1" xfId="3" applyNumberFormat="1" applyFont="1" applyBorder="1" applyAlignment="1">
      <alignment vertical="center"/>
    </xf>
    <xf numFmtId="0" fontId="6" fillId="0" borderId="0" xfId="3" applyFont="1"/>
    <xf numFmtId="0" fontId="8" fillId="3" borderId="1" xfId="0" applyFont="1" applyFill="1" applyBorder="1" applyAlignment="1">
      <alignment vertical="center" wrapText="1"/>
    </xf>
    <xf numFmtId="0" fontId="8" fillId="3" borderId="1" xfId="0" applyFont="1" applyFill="1" applyBorder="1"/>
    <xf numFmtId="0" fontId="8" fillId="3" borderId="1" xfId="0" applyNumberFormat="1" applyFont="1" applyFill="1" applyBorder="1" applyAlignment="1">
      <alignment vertical="center" wrapText="1"/>
    </xf>
    <xf numFmtId="0" fontId="8" fillId="3" borderId="1" xfId="0" applyNumberFormat="1" applyFont="1" applyFill="1" applyBorder="1" applyAlignment="1">
      <alignment vertical="top" wrapText="1"/>
    </xf>
    <xf numFmtId="0" fontId="8" fillId="0" borderId="1" xfId="0" applyFont="1" applyFill="1" applyBorder="1" applyAlignment="1">
      <alignment vertical="top" wrapText="1"/>
    </xf>
    <xf numFmtId="0" fontId="8" fillId="0" borderId="1" xfId="0" applyFont="1" applyFill="1" applyBorder="1" applyAlignment="1">
      <alignment wrapText="1"/>
    </xf>
    <xf numFmtId="0" fontId="8" fillId="0" borderId="1" xfId="3" applyFont="1" applyFill="1" applyBorder="1" applyAlignment="1">
      <alignment vertical="top" wrapText="1"/>
    </xf>
    <xf numFmtId="0" fontId="6" fillId="3" borderId="1" xfId="0" applyFont="1" applyFill="1" applyBorder="1"/>
    <xf numFmtId="0" fontId="17" fillId="3" borderId="1" xfId="0" applyFont="1" applyFill="1" applyBorder="1"/>
    <xf numFmtId="0" fontId="6" fillId="0" borderId="1" xfId="0" applyFont="1" applyBorder="1" applyAlignment="1">
      <alignment horizontal="left" vertical="top" wrapText="1"/>
    </xf>
    <xf numFmtId="0" fontId="6" fillId="0" borderId="1" xfId="0" applyFont="1" applyBorder="1" applyAlignment="1">
      <alignment vertical="center" wrapText="1"/>
    </xf>
    <xf numFmtId="166" fontId="8" fillId="0" borderId="1" xfId="0" applyNumberFormat="1" applyFont="1" applyBorder="1" applyAlignment="1" applyProtection="1">
      <alignment horizontal="center" vertical="center" wrapText="1"/>
    </xf>
    <xf numFmtId="166" fontId="8" fillId="0" borderId="1" xfId="0" applyNumberFormat="1" applyFont="1" applyBorder="1" applyAlignment="1">
      <alignment horizontal="center" vertical="center"/>
    </xf>
    <xf numFmtId="166" fontId="6" fillId="0" borderId="1" xfId="0" applyNumberFormat="1" applyFont="1" applyBorder="1" applyAlignment="1">
      <alignment horizontal="center" vertical="center"/>
    </xf>
    <xf numFmtId="166" fontId="6" fillId="0" borderId="1" xfId="0" applyNumberFormat="1" applyFont="1" applyBorder="1" applyAlignment="1" applyProtection="1">
      <alignment horizontal="center" vertical="center" wrapText="1"/>
    </xf>
    <xf numFmtId="0" fontId="18" fillId="0" borderId="1" xfId="0" applyFont="1" applyBorder="1" applyAlignment="1">
      <alignment wrapText="1"/>
    </xf>
    <xf numFmtId="0" fontId="18" fillId="0" borderId="1" xfId="0" applyFont="1" applyBorder="1" applyAlignment="1">
      <alignment horizontal="center"/>
    </xf>
    <xf numFmtId="0" fontId="18" fillId="0" borderId="1" xfId="0" applyFont="1" applyBorder="1"/>
    <xf numFmtId="0" fontId="11" fillId="0" borderId="1" xfId="0" applyFont="1" applyBorder="1"/>
    <xf numFmtId="166" fontId="8" fillId="0" borderId="1" xfId="15" applyNumberFormat="1" applyFont="1" applyBorder="1" applyAlignment="1" applyProtection="1">
      <alignment horizontal="center" vertical="center" wrapText="1"/>
    </xf>
    <xf numFmtId="166" fontId="8" fillId="0" borderId="1" xfId="15" applyNumberFormat="1" applyFont="1" applyBorder="1" applyAlignment="1">
      <alignment horizontal="center" vertical="center"/>
    </xf>
    <xf numFmtId="4" fontId="8" fillId="0" borderId="1" xfId="0" applyNumberFormat="1" applyFont="1" applyBorder="1" applyAlignment="1" applyProtection="1">
      <alignment horizontal="center" vertical="center" wrapText="1"/>
    </xf>
    <xf numFmtId="166" fontId="6" fillId="0" borderId="1" xfId="15" applyNumberFormat="1" applyFont="1" applyBorder="1" applyAlignment="1" applyProtection="1">
      <alignment horizontal="center" vertical="center" wrapText="1"/>
    </xf>
    <xf numFmtId="166" fontId="6" fillId="0" borderId="1" xfId="15" applyNumberFormat="1" applyFont="1" applyBorder="1" applyAlignment="1">
      <alignment horizontal="center" vertical="center"/>
    </xf>
    <xf numFmtId="166" fontId="9" fillId="0" borderId="1" xfId="0" applyNumberFormat="1" applyFont="1" applyBorder="1" applyAlignment="1" applyProtection="1">
      <alignment horizontal="center" vertical="center" wrapText="1"/>
    </xf>
    <xf numFmtId="166" fontId="9" fillId="3" borderId="1" xfId="15" applyNumberFormat="1" applyFont="1" applyFill="1" applyBorder="1" applyAlignment="1">
      <alignment horizontal="center" vertical="center"/>
    </xf>
    <xf numFmtId="166" fontId="10" fillId="3" borderId="1" xfId="15" applyNumberFormat="1" applyFont="1" applyFill="1" applyBorder="1" applyAlignment="1" applyProtection="1">
      <alignment horizontal="center" vertical="center" wrapText="1"/>
    </xf>
    <xf numFmtId="166" fontId="10" fillId="3" borderId="1" xfId="15" applyNumberFormat="1" applyFont="1" applyFill="1" applyBorder="1" applyAlignment="1">
      <alignment horizontal="center" vertical="center"/>
    </xf>
    <xf numFmtId="4" fontId="9" fillId="0" borderId="1" xfId="0" applyNumberFormat="1" applyFont="1" applyBorder="1" applyAlignment="1" applyProtection="1">
      <alignment horizontal="center" vertical="center" wrapText="1"/>
    </xf>
    <xf numFmtId="166" fontId="9" fillId="0" borderId="1" xfId="15" applyNumberFormat="1" applyFont="1" applyBorder="1" applyAlignment="1" applyProtection="1">
      <alignment horizontal="center" vertical="center" wrapText="1"/>
    </xf>
    <xf numFmtId="166" fontId="10" fillId="0" borderId="1" xfId="15" applyNumberFormat="1" applyFont="1" applyBorder="1" applyAlignment="1" applyProtection="1">
      <alignment horizontal="center" vertical="center" wrapText="1"/>
    </xf>
    <xf numFmtId="166" fontId="8" fillId="3" borderId="1" xfId="15" applyNumberFormat="1" applyFont="1" applyFill="1" applyBorder="1" applyAlignment="1">
      <alignment horizontal="center" vertical="center"/>
    </xf>
    <xf numFmtId="166" fontId="6" fillId="3" borderId="1" xfId="0" applyNumberFormat="1" applyFont="1" applyFill="1" applyBorder="1" applyAlignment="1" applyProtection="1">
      <alignment horizontal="center" vertical="center" wrapText="1"/>
    </xf>
    <xf numFmtId="166" fontId="6" fillId="3" borderId="1" xfId="15" applyNumberFormat="1" applyFont="1" applyFill="1" applyBorder="1" applyAlignment="1">
      <alignment horizontal="center" vertical="center"/>
    </xf>
    <xf numFmtId="166" fontId="18" fillId="0" borderId="1" xfId="0" applyNumberFormat="1" applyFont="1" applyBorder="1" applyAlignment="1">
      <alignment horizontal="center" vertical="center"/>
    </xf>
    <xf numFmtId="166" fontId="6" fillId="0" borderId="4" xfId="0" applyNumberFormat="1" applyFont="1" applyBorder="1" applyAlignment="1" applyProtection="1">
      <alignment horizontal="center" vertical="center" wrapText="1"/>
    </xf>
    <xf numFmtId="0" fontId="6" fillId="3" borderId="1" xfId="0" applyFont="1" applyFill="1" applyBorder="1" applyAlignment="1">
      <alignment horizontal="left" vertical="top" wrapText="1"/>
    </xf>
    <xf numFmtId="166" fontId="6" fillId="3" borderId="1" xfId="15" applyNumberFormat="1" applyFont="1" applyFill="1" applyBorder="1" applyAlignment="1" applyProtection="1">
      <alignment horizontal="center" vertical="center" wrapText="1"/>
    </xf>
    <xf numFmtId="166" fontId="18" fillId="3" borderId="1" xfId="0" applyNumberFormat="1" applyFont="1" applyFill="1" applyBorder="1" applyAlignment="1">
      <alignment horizontal="center" vertical="center"/>
    </xf>
    <xf numFmtId="165" fontId="8" fillId="0" borderId="1" xfId="3" applyNumberFormat="1" applyFont="1" applyBorder="1" applyAlignment="1" applyProtection="1">
      <alignment horizontal="center" wrapText="1"/>
    </xf>
    <xf numFmtId="165" fontId="8" fillId="0" borderId="1" xfId="0" applyNumberFormat="1" applyFont="1" applyBorder="1" applyAlignment="1">
      <alignment horizontal="center"/>
    </xf>
    <xf numFmtId="165" fontId="6" fillId="0" borderId="1" xfId="3" applyNumberFormat="1" applyFont="1" applyBorder="1" applyAlignment="1" applyProtection="1">
      <alignment horizontal="center" wrapText="1"/>
    </xf>
    <xf numFmtId="165" fontId="6" fillId="0" borderId="1" xfId="0" applyNumberFormat="1" applyFont="1" applyBorder="1" applyAlignment="1">
      <alignment horizontal="center"/>
    </xf>
    <xf numFmtId="0" fontId="5" fillId="0" borderId="0" xfId="3" applyFont="1" applyBorder="1" applyAlignment="1">
      <alignment horizontal="right"/>
    </xf>
    <xf numFmtId="0" fontId="7" fillId="0" borderId="0" xfId="3" applyBorder="1"/>
    <xf numFmtId="0" fontId="8" fillId="0" borderId="0" xfId="3" applyFont="1" applyBorder="1"/>
    <xf numFmtId="0" fontId="6" fillId="0" borderId="0" xfId="3" applyFont="1" applyBorder="1"/>
    <xf numFmtId="0" fontId="8" fillId="0" borderId="0" xfId="3" applyFont="1" applyFill="1" applyBorder="1" applyAlignment="1">
      <alignment wrapText="1"/>
    </xf>
    <xf numFmtId="49" fontId="8" fillId="0" borderId="9" xfId="0" applyNumberFormat="1" applyFont="1" applyBorder="1" applyAlignment="1" applyProtection="1">
      <alignment horizontal="left" vertical="top"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2" fillId="0" borderId="0" xfId="0" applyFont="1" applyBorder="1" applyAlignment="1" applyProtection="1">
      <alignment horizontal="left"/>
    </xf>
    <xf numFmtId="0" fontId="5" fillId="0" borderId="0" xfId="0"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wrapText="1"/>
    </xf>
    <xf numFmtId="0" fontId="2" fillId="0" borderId="0"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8" fillId="0" borderId="1" xfId="0" applyFont="1" applyBorder="1" applyAlignment="1">
      <alignment wrapText="1"/>
    </xf>
    <xf numFmtId="0" fontId="5" fillId="0" borderId="0" xfId="1" applyFont="1" applyAlignment="1">
      <alignment horizontal="center" vertical="center" wrapText="1"/>
    </xf>
    <xf numFmtId="0" fontId="7" fillId="0" borderId="0" xfId="1" applyAlignment="1">
      <alignment horizontal="center" vertical="center" wrapText="1"/>
    </xf>
    <xf numFmtId="0" fontId="7" fillId="0" borderId="0" xfId="1" applyAlignment="1">
      <alignment wrapText="1"/>
    </xf>
    <xf numFmtId="0" fontId="0" fillId="0" borderId="0" xfId="0" applyAlignment="1">
      <alignment wrapText="1"/>
    </xf>
    <xf numFmtId="0" fontId="2" fillId="0" borderId="0" xfId="1" applyFont="1" applyBorder="1" applyAlignment="1" applyProtection="1">
      <alignment horizontal="left" vertical="top" wrapText="1"/>
    </xf>
    <xf numFmtId="0" fontId="7" fillId="0" borderId="0" xfId="1" applyFont="1" applyBorder="1" applyAlignment="1" applyProtection="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0" fillId="0" borderId="0" xfId="0" applyAlignment="1">
      <alignment horizontal="center" vertical="center" wrapText="1"/>
    </xf>
    <xf numFmtId="49" fontId="8" fillId="0" borderId="2" xfId="3" applyNumberFormat="1" applyFont="1" applyBorder="1" applyAlignment="1" applyProtection="1">
      <alignment horizontal="left" vertical="center" wrapText="1"/>
    </xf>
    <xf numFmtId="49" fontId="8" fillId="0" borderId="4" xfId="3" applyNumberFormat="1" applyFont="1" applyBorder="1" applyAlignment="1" applyProtection="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49" fontId="8" fillId="0" borderId="1" xfId="0"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left" vertical="top" wrapText="1"/>
    </xf>
    <xf numFmtId="49" fontId="8" fillId="0" borderId="2" xfId="0" applyNumberFormat="1" applyFont="1" applyBorder="1" applyAlignment="1" applyProtection="1">
      <alignment horizontal="center" vertical="center" wrapText="1"/>
    </xf>
    <xf numFmtId="49" fontId="8" fillId="0" borderId="4" xfId="0" applyNumberFormat="1" applyFont="1" applyBorder="1" applyAlignment="1" applyProtection="1">
      <alignment horizontal="center" vertical="center" wrapText="1"/>
    </xf>
    <xf numFmtId="0" fontId="8" fillId="0" borderId="3" xfId="0" applyFont="1" applyFill="1" applyBorder="1" applyAlignment="1">
      <alignment horizontal="left" vertical="top" wrapText="1"/>
    </xf>
    <xf numFmtId="0" fontId="5" fillId="0" borderId="0" xfId="0" applyFont="1" applyAlignment="1">
      <alignment horizontal="right"/>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9" fillId="0" borderId="2" xfId="15" applyFont="1" applyFill="1" applyBorder="1" applyAlignment="1">
      <alignment horizontal="center" vertical="center" wrapText="1"/>
    </xf>
    <xf numFmtId="0" fontId="9" fillId="0" borderId="4" xfId="15" applyFont="1" applyFill="1" applyBorder="1" applyAlignment="1">
      <alignment horizontal="center" vertical="center" wrapText="1"/>
    </xf>
    <xf numFmtId="0" fontId="8" fillId="0" borderId="3" xfId="0" applyFont="1" applyFill="1" applyBorder="1" applyAlignment="1">
      <alignment horizontal="center" vertical="center" wrapText="1"/>
    </xf>
    <xf numFmtId="0" fontId="5" fillId="0" borderId="0" xfId="15" applyFont="1" applyAlignment="1">
      <alignment horizontal="center" vertical="center" wrapText="1"/>
    </xf>
    <xf numFmtId="0" fontId="8" fillId="0" borderId="2" xfId="15" applyFont="1" applyBorder="1" applyAlignment="1">
      <alignment horizontal="left" wrapText="1"/>
    </xf>
    <xf numFmtId="0" fontId="8" fillId="0" borderId="4" xfId="15" applyFont="1" applyBorder="1" applyAlignment="1">
      <alignment horizontal="left" wrapText="1"/>
    </xf>
    <xf numFmtId="0" fontId="9" fillId="0" borderId="2" xfId="15" applyFont="1" applyFill="1" applyBorder="1" applyAlignment="1">
      <alignment horizontal="center" wrapText="1"/>
    </xf>
    <xf numFmtId="0" fontId="9" fillId="0" borderId="4" xfId="15" applyFont="1" applyFill="1" applyBorder="1" applyAlignment="1">
      <alignment horizontal="center"/>
    </xf>
    <xf numFmtId="49" fontId="6" fillId="0" borderId="5" xfId="0" applyNumberFormat="1" applyFont="1" applyBorder="1" applyAlignment="1" applyProtection="1">
      <alignment horizontal="center" vertical="center" wrapText="1"/>
    </xf>
    <xf numFmtId="49" fontId="6" fillId="0" borderId="7" xfId="0" applyNumberFormat="1" applyFont="1" applyBorder="1" applyAlignment="1" applyProtection="1">
      <alignment horizontal="center" vertical="center" wrapText="1"/>
    </xf>
    <xf numFmtId="49" fontId="6" fillId="0" borderId="6" xfId="0" applyNumberFormat="1" applyFont="1" applyBorder="1" applyAlignment="1" applyProtection="1">
      <alignment horizontal="center" vertical="center" wrapText="1"/>
    </xf>
    <xf numFmtId="0" fontId="9" fillId="0" borderId="1" xfId="0" applyFont="1" applyBorder="1" applyAlignment="1">
      <alignment horizontal="left"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8" fillId="3"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3" borderId="4" xfId="0" applyFont="1" applyFill="1" applyBorder="1" applyAlignment="1">
      <alignment horizontal="left" vertical="top" wrapText="1"/>
    </xf>
    <xf numFmtId="0" fontId="5" fillId="0" borderId="0" xfId="3" applyFont="1" applyAlignment="1">
      <alignment horizontal="center" vertical="center" wrapText="1"/>
    </xf>
    <xf numFmtId="0" fontId="7" fillId="0" borderId="0" xfId="3" applyAlignment="1">
      <alignment horizontal="center" vertical="center" wrapText="1"/>
    </xf>
    <xf numFmtId="0" fontId="7" fillId="0" borderId="0" xfId="3" applyAlignment="1">
      <alignment wrapText="1"/>
    </xf>
    <xf numFmtId="0" fontId="8" fillId="3" borderId="2" xfId="3" applyFont="1" applyFill="1" applyBorder="1" applyAlignment="1">
      <alignment horizontal="center" vertical="center" wrapText="1"/>
    </xf>
    <xf numFmtId="0" fontId="8" fillId="3" borderId="4" xfId="3" applyFont="1" applyFill="1" applyBorder="1" applyAlignment="1">
      <alignment horizontal="center" vertical="center" wrapText="1"/>
    </xf>
    <xf numFmtId="49" fontId="6" fillId="0" borderId="1" xfId="15" applyNumberFormat="1" applyFont="1" applyFill="1" applyBorder="1" applyAlignment="1" applyProtection="1">
      <alignment horizontal="center" vertical="center" wrapText="1"/>
    </xf>
  </cellXfs>
  <cellStyles count="24">
    <cellStyle name="Normal" xfId="19"/>
    <cellStyle name="SAPBEXHLevel1" xfId="20"/>
    <cellStyle name="Обычный" xfId="0" builtinId="0"/>
    <cellStyle name="Обычный 10" xfId="3"/>
    <cellStyle name="Обычный 10 2" xfId="16"/>
    <cellStyle name="Обычный 11" xfId="4"/>
    <cellStyle name="Обычный 12" xfId="5"/>
    <cellStyle name="Обычный 13" xfId="15"/>
    <cellStyle name="Обычный 2" xfId="1"/>
    <cellStyle name="Обычный 2 2" xfId="6"/>
    <cellStyle name="Обычный 2 3" xfId="21"/>
    <cellStyle name="Обычный 3" xfId="2"/>
    <cellStyle name="Обычный 3 2" xfId="7"/>
    <cellStyle name="Обычный 3 3" xfId="22"/>
    <cellStyle name="Обычный 4" xfId="8"/>
    <cellStyle name="Обычный 4 2" xfId="17"/>
    <cellStyle name="Обычный 5" xfId="9"/>
    <cellStyle name="Обычный 6" xfId="10"/>
    <cellStyle name="Обычный 6 2" xfId="23"/>
    <cellStyle name="Обычный 7" xfId="11"/>
    <cellStyle name="Обычный 7 2" xfId="12"/>
    <cellStyle name="Обычный 8" xfId="13"/>
    <cellStyle name="Обычный 9" xfId="14"/>
    <cellStyle name="Процентный 2"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ransitionEvaluation="1">
    <tabColor rgb="FFFFFF00"/>
  </sheetPr>
  <dimension ref="A1:I21"/>
  <sheetViews>
    <sheetView showGridLines="0" topLeftCell="A17" zoomScaleNormal="100" workbookViewId="0">
      <selection activeCell="G28" sqref="G28"/>
    </sheetView>
  </sheetViews>
  <sheetFormatPr defaultRowHeight="12.75" customHeight="1"/>
  <cols>
    <col min="1" max="1" width="11.7109375" customWidth="1"/>
    <col min="2" max="2" width="31" customWidth="1"/>
    <col min="3" max="3" width="5.7109375" customWidth="1"/>
    <col min="4" max="4" width="15.7109375" customWidth="1"/>
    <col min="5" max="5" width="9.7109375" customWidth="1"/>
    <col min="6" max="6" width="10.140625" customWidth="1"/>
    <col min="7" max="7" width="9.28515625" customWidth="1"/>
    <col min="8" max="8" width="9.42578125" customWidth="1"/>
    <col min="9" max="9" width="45.5703125" style="67" customWidth="1"/>
  </cols>
  <sheetData>
    <row r="1" spans="1:9">
      <c r="A1" s="249"/>
      <c r="B1" s="249"/>
      <c r="C1" s="249"/>
      <c r="D1" s="249"/>
      <c r="E1" s="1"/>
      <c r="F1" s="1"/>
      <c r="G1" s="1"/>
      <c r="H1" s="1"/>
    </row>
    <row r="2" spans="1:9" ht="15.75">
      <c r="A2" s="7"/>
      <c r="B2" s="8"/>
      <c r="C2" s="8"/>
      <c r="D2" s="8"/>
      <c r="E2" s="179"/>
      <c r="F2" s="1"/>
      <c r="G2" s="1"/>
      <c r="H2" s="1"/>
      <c r="I2" s="179" t="s">
        <v>601</v>
      </c>
    </row>
    <row r="3" spans="1:9">
      <c r="A3" s="250" t="s">
        <v>698</v>
      </c>
      <c r="B3" s="251"/>
      <c r="C3" s="251"/>
      <c r="D3" s="251"/>
      <c r="E3" s="252"/>
      <c r="F3" s="252"/>
      <c r="G3" s="252"/>
      <c r="H3" s="252"/>
      <c r="I3" s="252"/>
    </row>
    <row r="4" spans="1:9" ht="36" customHeight="1">
      <c r="A4" s="251"/>
      <c r="B4" s="251"/>
      <c r="C4" s="251"/>
      <c r="D4" s="251"/>
      <c r="E4" s="252"/>
      <c r="F4" s="252"/>
      <c r="G4" s="252"/>
      <c r="H4" s="252"/>
      <c r="I4" s="252"/>
    </row>
    <row r="5" spans="1:9">
      <c r="A5" s="253"/>
      <c r="B5" s="254"/>
      <c r="C5" s="254"/>
      <c r="D5" s="254"/>
      <c r="E5" s="254"/>
    </row>
    <row r="6" spans="1:9" ht="14.25" customHeight="1">
      <c r="A6" s="6"/>
      <c r="B6" s="6"/>
      <c r="C6" s="6"/>
      <c r="D6" s="6"/>
      <c r="E6" s="6"/>
      <c r="F6" s="6"/>
      <c r="G6" s="1"/>
      <c r="H6" s="1"/>
      <c r="I6" s="69" t="s">
        <v>0</v>
      </c>
    </row>
    <row r="7" spans="1:9" ht="63.75" customHeight="1">
      <c r="A7" s="14" t="s">
        <v>1</v>
      </c>
      <c r="B7" s="14" t="s">
        <v>2</v>
      </c>
      <c r="C7" s="13" t="s">
        <v>3</v>
      </c>
      <c r="D7" s="14" t="s">
        <v>602</v>
      </c>
      <c r="E7" s="15" t="s">
        <v>603</v>
      </c>
      <c r="F7" s="15" t="s">
        <v>604</v>
      </c>
      <c r="G7" s="15" t="s">
        <v>605</v>
      </c>
      <c r="H7" s="14" t="s">
        <v>606</v>
      </c>
      <c r="I7" s="15" t="s">
        <v>631</v>
      </c>
    </row>
    <row r="8" spans="1:9" ht="19.5" customHeight="1">
      <c r="A8" s="14" t="s">
        <v>607</v>
      </c>
      <c r="B8" s="14" t="s">
        <v>608</v>
      </c>
      <c r="C8" s="13" t="s">
        <v>609</v>
      </c>
      <c r="D8" s="14" t="s">
        <v>610</v>
      </c>
      <c r="E8" s="15" t="s">
        <v>611</v>
      </c>
      <c r="F8" s="15" t="s">
        <v>612</v>
      </c>
      <c r="G8" s="15" t="s">
        <v>614</v>
      </c>
      <c r="H8" s="14" t="s">
        <v>615</v>
      </c>
      <c r="I8" s="15" t="s">
        <v>613</v>
      </c>
    </row>
    <row r="9" spans="1:9" ht="104.25" customHeight="1">
      <c r="A9" s="147" t="s">
        <v>699</v>
      </c>
      <c r="B9" s="148" t="s">
        <v>5</v>
      </c>
      <c r="C9" s="147" t="s">
        <v>8</v>
      </c>
      <c r="D9" s="255" t="s">
        <v>648</v>
      </c>
      <c r="E9" s="82">
        <v>43.2</v>
      </c>
      <c r="F9" s="82">
        <v>43.2</v>
      </c>
      <c r="G9" s="84">
        <f>F9/E9*100</f>
        <v>100</v>
      </c>
      <c r="H9" s="84">
        <f>F9-E9</f>
        <v>0</v>
      </c>
      <c r="I9" s="73" t="s">
        <v>1177</v>
      </c>
    </row>
    <row r="10" spans="1:9" ht="68.25" customHeight="1">
      <c r="A10" s="147" t="s">
        <v>700</v>
      </c>
      <c r="B10" s="148" t="s">
        <v>10</v>
      </c>
      <c r="C10" s="147" t="s">
        <v>8</v>
      </c>
      <c r="D10" s="255"/>
      <c r="E10" s="82">
        <v>22</v>
      </c>
      <c r="F10" s="82">
        <v>22</v>
      </c>
      <c r="G10" s="84">
        <f t="shared" ref="G10:G21" si="0">F10/E10*100</f>
        <v>100</v>
      </c>
      <c r="H10" s="84">
        <f t="shared" ref="H10:H21" si="1">F10-E10</f>
        <v>0</v>
      </c>
      <c r="I10" s="73" t="s">
        <v>1178</v>
      </c>
    </row>
    <row r="11" spans="1:9" ht="39.75" customHeight="1">
      <c r="A11" s="147" t="s">
        <v>701</v>
      </c>
      <c r="B11" s="148" t="s">
        <v>11</v>
      </c>
      <c r="C11" s="147" t="s">
        <v>8</v>
      </c>
      <c r="D11" s="255"/>
      <c r="E11" s="82">
        <v>6.3</v>
      </c>
      <c r="F11" s="82">
        <v>6.3</v>
      </c>
      <c r="G11" s="84">
        <f t="shared" si="0"/>
        <v>100</v>
      </c>
      <c r="H11" s="84">
        <f t="shared" si="1"/>
        <v>0</v>
      </c>
      <c r="I11" s="73" t="s">
        <v>1179</v>
      </c>
    </row>
    <row r="12" spans="1:9" ht="62.25" customHeight="1">
      <c r="A12" s="10" t="s">
        <v>12</v>
      </c>
      <c r="B12" s="18" t="s">
        <v>13</v>
      </c>
      <c r="C12" s="10"/>
      <c r="D12" s="77"/>
      <c r="E12" s="83">
        <f>SUM(E9:E11)</f>
        <v>71.5</v>
      </c>
      <c r="F12" s="83">
        <f>SUM(F9:F11)</f>
        <v>71.5</v>
      </c>
      <c r="G12" s="85">
        <f t="shared" si="0"/>
        <v>100</v>
      </c>
      <c r="H12" s="85">
        <f t="shared" si="1"/>
        <v>0</v>
      </c>
      <c r="I12" s="204"/>
    </row>
    <row r="13" spans="1:9" ht="54.75" customHeight="1">
      <c r="A13" s="10" t="s">
        <v>14</v>
      </c>
      <c r="B13" s="18" t="s">
        <v>15</v>
      </c>
      <c r="C13" s="10"/>
      <c r="D13" s="77"/>
      <c r="E13" s="83">
        <f>E12</f>
        <v>71.5</v>
      </c>
      <c r="F13" s="83">
        <f>F12</f>
        <v>71.5</v>
      </c>
      <c r="G13" s="85">
        <f t="shared" si="0"/>
        <v>100</v>
      </c>
      <c r="H13" s="85">
        <f t="shared" si="1"/>
        <v>0</v>
      </c>
      <c r="I13" s="204"/>
    </row>
    <row r="14" spans="1:9" ht="57.75" customHeight="1">
      <c r="A14" s="147" t="s">
        <v>702</v>
      </c>
      <c r="B14" s="148" t="s">
        <v>16</v>
      </c>
      <c r="C14" s="147" t="s">
        <v>8</v>
      </c>
      <c r="D14" s="255" t="s">
        <v>648</v>
      </c>
      <c r="E14" s="82">
        <v>108.77</v>
      </c>
      <c r="F14" s="82">
        <v>102.77</v>
      </c>
      <c r="G14" s="84">
        <f t="shared" si="0"/>
        <v>94.48377309920015</v>
      </c>
      <c r="H14" s="84">
        <f t="shared" si="1"/>
        <v>-6</v>
      </c>
      <c r="I14" s="73" t="s">
        <v>1180</v>
      </c>
    </row>
    <row r="15" spans="1:9" ht="71.25" customHeight="1">
      <c r="A15" s="147" t="s">
        <v>703</v>
      </c>
      <c r="B15" s="148" t="s">
        <v>17</v>
      </c>
      <c r="C15" s="147" t="s">
        <v>8</v>
      </c>
      <c r="D15" s="255"/>
      <c r="E15" s="82">
        <v>135.56</v>
      </c>
      <c r="F15" s="82">
        <v>134.63</v>
      </c>
      <c r="G15" s="84">
        <f t="shared" si="0"/>
        <v>99.31395691944526</v>
      </c>
      <c r="H15" s="84">
        <f t="shared" si="1"/>
        <v>-0.93000000000000682</v>
      </c>
      <c r="I15" s="73" t="s">
        <v>1181</v>
      </c>
    </row>
    <row r="16" spans="1:9" ht="47.25" customHeight="1">
      <c r="A16" s="10" t="s">
        <v>18</v>
      </c>
      <c r="B16" s="18" t="s">
        <v>19</v>
      </c>
      <c r="C16" s="10"/>
      <c r="D16" s="77"/>
      <c r="E16" s="83">
        <f>SUM(E14:E15)</f>
        <v>244.32999999999998</v>
      </c>
      <c r="F16" s="83">
        <f>SUM(F14:F15)</f>
        <v>237.39999999999998</v>
      </c>
      <c r="G16" s="85">
        <f t="shared" si="0"/>
        <v>97.163672082838787</v>
      </c>
      <c r="H16" s="85">
        <f t="shared" si="1"/>
        <v>-6.9300000000000068</v>
      </c>
      <c r="I16" s="205"/>
    </row>
    <row r="17" spans="1:9" ht="70.5" customHeight="1">
      <c r="A17" s="147" t="s">
        <v>704</v>
      </c>
      <c r="B17" s="148" t="s">
        <v>705</v>
      </c>
      <c r="C17" s="147"/>
      <c r="D17" s="178"/>
      <c r="E17" s="82">
        <f>454.77+26.6</f>
        <v>481.37</v>
      </c>
      <c r="F17" s="82">
        <f>180+26.6</f>
        <v>206.6</v>
      </c>
      <c r="G17" s="84">
        <f t="shared" si="0"/>
        <v>42.919168207408021</v>
      </c>
      <c r="H17" s="84">
        <f t="shared" si="1"/>
        <v>-274.77</v>
      </c>
      <c r="I17" s="246" t="s">
        <v>1182</v>
      </c>
    </row>
    <row r="18" spans="1:9" ht="58.5" customHeight="1">
      <c r="A18" s="147" t="s">
        <v>706</v>
      </c>
      <c r="B18" s="148" t="s">
        <v>20</v>
      </c>
      <c r="C18" s="147" t="s">
        <v>21</v>
      </c>
      <c r="D18" s="148" t="s">
        <v>708</v>
      </c>
      <c r="E18" s="82">
        <v>1331.71</v>
      </c>
      <c r="F18" s="82">
        <v>599.41</v>
      </c>
      <c r="G18" s="84">
        <f t="shared" si="0"/>
        <v>45.01055034504509</v>
      </c>
      <c r="H18" s="84">
        <f t="shared" si="1"/>
        <v>-732.30000000000007</v>
      </c>
      <c r="I18" s="247"/>
    </row>
    <row r="19" spans="1:9" ht="82.5" customHeight="1">
      <c r="A19" s="10" t="s">
        <v>22</v>
      </c>
      <c r="B19" s="18" t="s">
        <v>23</v>
      </c>
      <c r="C19" s="10"/>
      <c r="D19" s="77"/>
      <c r="E19" s="83">
        <f>SUM(E17:E18)</f>
        <v>1813.08</v>
      </c>
      <c r="F19" s="83">
        <f>SUM(F17:F18)</f>
        <v>806.01</v>
      </c>
      <c r="G19" s="85">
        <f t="shared" si="0"/>
        <v>44.455291548083927</v>
      </c>
      <c r="H19" s="85">
        <f t="shared" si="1"/>
        <v>-1007.0699999999999</v>
      </c>
      <c r="I19" s="248"/>
    </row>
    <row r="20" spans="1:9" ht="109.5" customHeight="1">
      <c r="A20" s="10" t="s">
        <v>24</v>
      </c>
      <c r="B20" s="18" t="s">
        <v>25</v>
      </c>
      <c r="C20" s="10"/>
      <c r="D20" s="77"/>
      <c r="E20" s="83">
        <f>E19+E16-0.1</f>
        <v>2057.31</v>
      </c>
      <c r="F20" s="83">
        <f>F19+F16-0.1</f>
        <v>1043.31</v>
      </c>
      <c r="G20" s="85">
        <f t="shared" si="0"/>
        <v>50.712337955874418</v>
      </c>
      <c r="H20" s="85">
        <f t="shared" si="1"/>
        <v>-1014</v>
      </c>
      <c r="I20" s="204"/>
    </row>
    <row r="21" spans="1:9" ht="90.75" customHeight="1">
      <c r="A21" s="10" t="s">
        <v>26</v>
      </c>
      <c r="B21" s="18" t="s">
        <v>707</v>
      </c>
      <c r="C21" s="10"/>
      <c r="D21" s="77"/>
      <c r="E21" s="83">
        <f>E20+E13</f>
        <v>2128.81</v>
      </c>
      <c r="F21" s="83">
        <f>F20+F13</f>
        <v>1114.81</v>
      </c>
      <c r="G21" s="85">
        <f t="shared" si="0"/>
        <v>52.367754755003972</v>
      </c>
      <c r="H21" s="85">
        <f t="shared" si="1"/>
        <v>-1014</v>
      </c>
      <c r="I21" s="204"/>
    </row>
  </sheetData>
  <mergeCells count="6">
    <mergeCell ref="I17:I19"/>
    <mergeCell ref="A1:D1"/>
    <mergeCell ref="A3:I4"/>
    <mergeCell ref="A5:E5"/>
    <mergeCell ref="D9:D11"/>
    <mergeCell ref="D14:D15"/>
  </mergeCells>
  <pageMargins left="0.39370078740157483" right="0.19685039370078741" top="0" bottom="0.19685039370078741" header="0.19685039370078741" footer="0.19685039370078741"/>
  <pageSetup paperSize="9" scale="95" orientation="landscape"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tabColor rgb="FFFFFF00"/>
  </sheetPr>
  <dimension ref="A1:J21"/>
  <sheetViews>
    <sheetView workbookViewId="0">
      <selection activeCell="L5" sqref="L5"/>
    </sheetView>
  </sheetViews>
  <sheetFormatPr defaultRowHeight="12.75" outlineLevelRow="4"/>
  <cols>
    <col min="1" max="1" width="8.85546875" customWidth="1"/>
    <col min="2" max="2" width="30" customWidth="1"/>
    <col min="3" max="3" width="5.140625" customWidth="1"/>
    <col min="4" max="4" width="9.5703125" customWidth="1"/>
    <col min="5" max="5" width="10.5703125" customWidth="1"/>
    <col min="6" max="6" width="9.5703125" customWidth="1"/>
    <col min="7" max="7" width="10.5703125" customWidth="1"/>
    <col min="8" max="8" width="8.7109375" customWidth="1"/>
    <col min="9" max="9" width="46" customWidth="1"/>
  </cols>
  <sheetData>
    <row r="1" spans="1:10" ht="15.75">
      <c r="A1" s="7"/>
      <c r="B1" s="8"/>
      <c r="C1" s="149"/>
      <c r="D1" s="1"/>
      <c r="E1" s="1"/>
      <c r="F1" s="1"/>
      <c r="G1" s="149"/>
      <c r="H1" s="4"/>
      <c r="I1" s="149" t="s">
        <v>623</v>
      </c>
      <c r="J1" s="149"/>
    </row>
    <row r="2" spans="1:10" ht="47.25" customHeight="1">
      <c r="A2" s="250" t="s">
        <v>1086</v>
      </c>
      <c r="B2" s="265"/>
      <c r="C2" s="259"/>
      <c r="D2" s="259"/>
      <c r="E2" s="259"/>
      <c r="F2" s="259"/>
      <c r="G2" s="259"/>
      <c r="H2" s="259"/>
      <c r="I2" s="259"/>
    </row>
    <row r="3" spans="1:10">
      <c r="A3" s="259"/>
      <c r="B3" s="259"/>
      <c r="C3" s="259"/>
      <c r="D3" s="259"/>
      <c r="E3" s="259"/>
      <c r="F3" s="259"/>
      <c r="G3" s="259"/>
      <c r="H3" s="259"/>
      <c r="I3" s="259"/>
    </row>
    <row r="4" spans="1:10" ht="14.25">
      <c r="A4" s="6"/>
      <c r="B4" s="6"/>
      <c r="C4" s="6"/>
      <c r="D4" s="6"/>
      <c r="E4" s="6"/>
      <c r="F4" s="6"/>
      <c r="G4" s="1"/>
      <c r="H4" s="1"/>
      <c r="I4" s="69" t="s">
        <v>0</v>
      </c>
    </row>
    <row r="5" spans="1:10" ht="69.75" customHeight="1">
      <c r="A5" s="11" t="s">
        <v>1</v>
      </c>
      <c r="B5" s="11" t="s">
        <v>2</v>
      </c>
      <c r="C5" s="13" t="s">
        <v>3</v>
      </c>
      <c r="D5" s="14" t="s">
        <v>602</v>
      </c>
      <c r="E5" s="12" t="s">
        <v>603</v>
      </c>
      <c r="F5" s="12" t="s">
        <v>604</v>
      </c>
      <c r="G5" s="12" t="s">
        <v>605</v>
      </c>
      <c r="H5" s="11" t="s">
        <v>606</v>
      </c>
      <c r="I5" s="15" t="s">
        <v>631</v>
      </c>
    </row>
    <row r="6" spans="1:10" ht="16.5" customHeight="1">
      <c r="A6" s="11" t="s">
        <v>607</v>
      </c>
      <c r="B6" s="11" t="s">
        <v>608</v>
      </c>
      <c r="C6" s="13" t="s">
        <v>609</v>
      </c>
      <c r="D6" s="14" t="s">
        <v>610</v>
      </c>
      <c r="E6" s="12" t="s">
        <v>611</v>
      </c>
      <c r="F6" s="12" t="s">
        <v>612</v>
      </c>
      <c r="G6" s="12" t="s">
        <v>614</v>
      </c>
      <c r="H6" s="11" t="s">
        <v>615</v>
      </c>
      <c r="I6" s="15" t="s">
        <v>613</v>
      </c>
    </row>
    <row r="7" spans="1:10" ht="115.5" customHeight="1" outlineLevel="4">
      <c r="A7" s="147" t="s">
        <v>895</v>
      </c>
      <c r="B7" s="148" t="s">
        <v>443</v>
      </c>
      <c r="C7" s="147" t="s">
        <v>445</v>
      </c>
      <c r="D7" s="148" t="s">
        <v>444</v>
      </c>
      <c r="E7" s="208">
        <v>149</v>
      </c>
      <c r="F7" s="208">
        <v>149</v>
      </c>
      <c r="G7" s="209">
        <f>F7/E7*100</f>
        <v>100</v>
      </c>
      <c r="H7" s="209">
        <f>F7-E7</f>
        <v>0</v>
      </c>
      <c r="I7" s="298" t="s">
        <v>1082</v>
      </c>
    </row>
    <row r="8" spans="1:10" ht="162" customHeight="1" outlineLevel="4">
      <c r="A8" s="147" t="s">
        <v>895</v>
      </c>
      <c r="B8" s="148" t="s">
        <v>443</v>
      </c>
      <c r="C8" s="147" t="s">
        <v>442</v>
      </c>
      <c r="D8" s="148" t="s">
        <v>441</v>
      </c>
      <c r="E8" s="208">
        <v>2831.7</v>
      </c>
      <c r="F8" s="208">
        <v>2831.7</v>
      </c>
      <c r="G8" s="209">
        <f t="shared" ref="G8:G20" si="0">F8/E8*100</f>
        <v>100</v>
      </c>
      <c r="H8" s="209">
        <f t="shared" ref="H8:H20" si="1">F8-E8</f>
        <v>0</v>
      </c>
      <c r="I8" s="299"/>
    </row>
    <row r="9" spans="1:10" ht="123" customHeight="1" outlineLevel="4">
      <c r="A9" s="147" t="s">
        <v>895</v>
      </c>
      <c r="B9" s="148" t="s">
        <v>443</v>
      </c>
      <c r="C9" s="147" t="s">
        <v>447</v>
      </c>
      <c r="D9" s="148" t="s">
        <v>446</v>
      </c>
      <c r="E9" s="208">
        <v>156.9</v>
      </c>
      <c r="F9" s="208">
        <v>156.9</v>
      </c>
      <c r="G9" s="209">
        <f t="shared" si="0"/>
        <v>100</v>
      </c>
      <c r="H9" s="209">
        <f t="shared" si="1"/>
        <v>0</v>
      </c>
      <c r="I9" s="299"/>
    </row>
    <row r="10" spans="1:10" ht="63" customHeight="1" outlineLevel="3">
      <c r="A10" s="150" t="s">
        <v>896</v>
      </c>
      <c r="B10" s="76" t="s">
        <v>897</v>
      </c>
      <c r="C10" s="75"/>
      <c r="D10" s="76"/>
      <c r="E10" s="232">
        <f>E7+E8+E9</f>
        <v>3137.6</v>
      </c>
      <c r="F10" s="232">
        <f>F7+F8+F9</f>
        <v>3137.6</v>
      </c>
      <c r="G10" s="210">
        <f t="shared" si="0"/>
        <v>100</v>
      </c>
      <c r="H10" s="210">
        <f t="shared" si="1"/>
        <v>0</v>
      </c>
      <c r="I10" s="151"/>
    </row>
    <row r="11" spans="1:10" ht="48" customHeight="1" outlineLevel="2">
      <c r="A11" s="10" t="s">
        <v>440</v>
      </c>
      <c r="B11" s="18" t="s">
        <v>439</v>
      </c>
      <c r="C11" s="10"/>
      <c r="D11" s="18"/>
      <c r="E11" s="211">
        <f>E10</f>
        <v>3137.6</v>
      </c>
      <c r="F11" s="211">
        <f>F10</f>
        <v>3137.6</v>
      </c>
      <c r="G11" s="210">
        <f t="shared" si="0"/>
        <v>100</v>
      </c>
      <c r="H11" s="210">
        <f t="shared" si="1"/>
        <v>0</v>
      </c>
      <c r="I11" s="152"/>
    </row>
    <row r="12" spans="1:10" ht="178.5" outlineLevel="4">
      <c r="A12" s="147" t="s">
        <v>438</v>
      </c>
      <c r="B12" s="148" t="s">
        <v>437</v>
      </c>
      <c r="C12" s="147" t="s">
        <v>8</v>
      </c>
      <c r="D12" s="148" t="s">
        <v>1212</v>
      </c>
      <c r="E12" s="208">
        <v>213.7</v>
      </c>
      <c r="F12" s="208">
        <v>213.7</v>
      </c>
      <c r="G12" s="209">
        <f t="shared" si="0"/>
        <v>100</v>
      </c>
      <c r="H12" s="209">
        <f t="shared" si="1"/>
        <v>0</v>
      </c>
      <c r="I12" s="73" t="s">
        <v>1083</v>
      </c>
    </row>
    <row r="13" spans="1:10" ht="51.75" customHeight="1" outlineLevel="4">
      <c r="A13" s="147" t="s">
        <v>436</v>
      </c>
      <c r="B13" s="148" t="s">
        <v>435</v>
      </c>
      <c r="C13" s="147" t="s">
        <v>8</v>
      </c>
      <c r="D13" s="148" t="s">
        <v>1212</v>
      </c>
      <c r="E13" s="208">
        <v>59.4</v>
      </c>
      <c r="F13" s="208">
        <v>59.4</v>
      </c>
      <c r="G13" s="209">
        <f t="shared" si="0"/>
        <v>100</v>
      </c>
      <c r="H13" s="209">
        <f t="shared" si="1"/>
        <v>0</v>
      </c>
      <c r="I13" s="153" t="s">
        <v>1084</v>
      </c>
    </row>
    <row r="14" spans="1:10" ht="63.75" customHeight="1" outlineLevel="3">
      <c r="A14" s="10" t="s">
        <v>434</v>
      </c>
      <c r="B14" s="18" t="s">
        <v>433</v>
      </c>
      <c r="C14" s="10"/>
      <c r="D14" s="18"/>
      <c r="E14" s="211">
        <f>E12+E13</f>
        <v>273.09999999999997</v>
      </c>
      <c r="F14" s="211">
        <f>F12+F13</f>
        <v>273.09999999999997</v>
      </c>
      <c r="G14" s="210">
        <f t="shared" si="0"/>
        <v>100</v>
      </c>
      <c r="H14" s="210">
        <f t="shared" si="1"/>
        <v>0</v>
      </c>
      <c r="I14" s="152"/>
    </row>
    <row r="15" spans="1:10" ht="59.25" customHeight="1" outlineLevel="2">
      <c r="A15" s="10" t="s">
        <v>432</v>
      </c>
      <c r="B15" s="18" t="s">
        <v>431</v>
      </c>
      <c r="C15" s="10"/>
      <c r="D15" s="18"/>
      <c r="E15" s="211">
        <f>E14</f>
        <v>273.09999999999997</v>
      </c>
      <c r="F15" s="211">
        <f>F14</f>
        <v>273.09999999999997</v>
      </c>
      <c r="G15" s="210">
        <f t="shared" si="0"/>
        <v>100</v>
      </c>
      <c r="H15" s="210">
        <f t="shared" si="1"/>
        <v>0</v>
      </c>
      <c r="I15" s="152"/>
    </row>
    <row r="16" spans="1:10" ht="45.75" customHeight="1" outlineLevel="4">
      <c r="A16" s="147" t="s">
        <v>430</v>
      </c>
      <c r="B16" s="148" t="s">
        <v>429</v>
      </c>
      <c r="C16" s="147" t="s">
        <v>8</v>
      </c>
      <c r="D16" s="148" t="s">
        <v>1212</v>
      </c>
      <c r="E16" s="218">
        <v>13.1</v>
      </c>
      <c r="F16" s="218">
        <v>13.1</v>
      </c>
      <c r="G16" s="209">
        <f t="shared" si="0"/>
        <v>100</v>
      </c>
      <c r="H16" s="209">
        <f t="shared" si="1"/>
        <v>0</v>
      </c>
      <c r="I16" s="300" t="s">
        <v>1085</v>
      </c>
    </row>
    <row r="17" spans="1:9" ht="88.5" customHeight="1" outlineLevel="4">
      <c r="A17" s="147" t="s">
        <v>428</v>
      </c>
      <c r="B17" s="148" t="s">
        <v>427</v>
      </c>
      <c r="C17" s="147" t="s">
        <v>8</v>
      </c>
      <c r="D17" s="148" t="s">
        <v>1212</v>
      </c>
      <c r="E17" s="218">
        <v>20</v>
      </c>
      <c r="F17" s="218">
        <v>20</v>
      </c>
      <c r="G17" s="209">
        <f t="shared" si="0"/>
        <v>100</v>
      </c>
      <c r="H17" s="209">
        <f t="shared" si="1"/>
        <v>0</v>
      </c>
      <c r="I17" s="301"/>
    </row>
    <row r="18" spans="1:9" ht="61.5" customHeight="1" outlineLevel="3">
      <c r="A18" s="10" t="s">
        <v>426</v>
      </c>
      <c r="B18" s="18" t="s">
        <v>425</v>
      </c>
      <c r="C18" s="10"/>
      <c r="D18" s="18"/>
      <c r="E18" s="211">
        <f>E16+E17</f>
        <v>33.1</v>
      </c>
      <c r="F18" s="211">
        <f>F16+F17</f>
        <v>33.1</v>
      </c>
      <c r="G18" s="210">
        <f t="shared" si="0"/>
        <v>100</v>
      </c>
      <c r="H18" s="210">
        <f t="shared" si="1"/>
        <v>0</v>
      </c>
      <c r="I18" s="233"/>
    </row>
    <row r="19" spans="1:9" ht="45" customHeight="1" outlineLevel="2">
      <c r="A19" s="10" t="s">
        <v>424</v>
      </c>
      <c r="B19" s="18" t="s">
        <v>423</v>
      </c>
      <c r="C19" s="10"/>
      <c r="D19" s="18"/>
      <c r="E19" s="211">
        <v>33.1</v>
      </c>
      <c r="F19" s="211">
        <v>33.1</v>
      </c>
      <c r="G19" s="210">
        <f t="shared" si="0"/>
        <v>100</v>
      </c>
      <c r="H19" s="210">
        <f t="shared" si="1"/>
        <v>0</v>
      </c>
      <c r="I19" s="233"/>
    </row>
    <row r="20" spans="1:9" ht="63.75" outlineLevel="1">
      <c r="A20" s="10" t="s">
        <v>422</v>
      </c>
      <c r="B20" s="18" t="s">
        <v>630</v>
      </c>
      <c r="C20" s="10"/>
      <c r="D20" s="18"/>
      <c r="E20" s="211">
        <f>E11+E15+E19</f>
        <v>3443.7999999999997</v>
      </c>
      <c r="F20" s="211">
        <f>F11+F15+F19</f>
        <v>3443.7999999999997</v>
      </c>
      <c r="G20" s="210">
        <f t="shared" si="0"/>
        <v>100</v>
      </c>
      <c r="H20" s="210">
        <f t="shared" si="1"/>
        <v>0</v>
      </c>
      <c r="I20" s="152"/>
    </row>
    <row r="21" spans="1:9" ht="12.75" customHeight="1"/>
  </sheetData>
  <mergeCells count="3">
    <mergeCell ref="A2:I3"/>
    <mergeCell ref="I7:I9"/>
    <mergeCell ref="I16:I17"/>
  </mergeCells>
  <pageMargins left="0.11811023622047245" right="0.19685039370078741" top="0.15748031496062992" bottom="0.19685039370078741"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sheetPr transitionEvaluation="1">
    <tabColor rgb="FFFFFF00"/>
  </sheetPr>
  <dimension ref="A1:I38"/>
  <sheetViews>
    <sheetView showGridLines="0" topLeftCell="A28" zoomScaleNormal="100" workbookViewId="0">
      <selection activeCell="A7" sqref="A7:XFD35"/>
    </sheetView>
  </sheetViews>
  <sheetFormatPr defaultRowHeight="12.75" customHeight="1"/>
  <cols>
    <col min="1" max="1" width="11" customWidth="1"/>
    <col min="2" max="2" width="33.140625" customWidth="1"/>
    <col min="3" max="3" width="8.7109375" customWidth="1"/>
    <col min="4" max="5" width="11.42578125" customWidth="1"/>
    <col min="6" max="6" width="10.42578125" customWidth="1"/>
    <col min="7" max="7" width="10.28515625" customWidth="1"/>
    <col min="8" max="8" width="7.85546875" customWidth="1"/>
    <col min="9" max="9" width="51" customWidth="1"/>
    <col min="10" max="10" width="33.140625" customWidth="1"/>
  </cols>
  <sheetData>
    <row r="1" spans="1:9" ht="15.75">
      <c r="A1" s="7"/>
      <c r="B1" s="8"/>
      <c r="C1" s="179"/>
      <c r="D1" s="1"/>
      <c r="E1" s="1"/>
      <c r="F1" s="1"/>
      <c r="G1" s="179"/>
      <c r="H1" s="1"/>
      <c r="I1" s="179" t="s">
        <v>633</v>
      </c>
    </row>
    <row r="2" spans="1:9" ht="36" customHeight="1">
      <c r="A2" s="250" t="s">
        <v>709</v>
      </c>
      <c r="B2" s="265"/>
      <c r="C2" s="259"/>
      <c r="D2" s="259"/>
      <c r="E2" s="259"/>
      <c r="F2" s="259"/>
      <c r="G2" s="259"/>
      <c r="H2" s="259"/>
      <c r="I2" s="259"/>
    </row>
    <row r="3" spans="1:9">
      <c r="A3" s="253"/>
      <c r="B3" s="254"/>
      <c r="C3" s="254"/>
      <c r="D3" s="254"/>
      <c r="E3" s="254"/>
    </row>
    <row r="4" spans="1:9" ht="14.25">
      <c r="A4" s="6"/>
      <c r="B4" s="6"/>
      <c r="C4" s="6"/>
      <c r="D4" s="6"/>
      <c r="E4" s="6"/>
      <c r="F4" s="6"/>
      <c r="G4" s="1"/>
      <c r="H4" s="1"/>
      <c r="I4" s="69" t="s">
        <v>645</v>
      </c>
    </row>
    <row r="5" spans="1:9" ht="70.5" customHeight="1">
      <c r="A5" s="11" t="s">
        <v>1</v>
      </c>
      <c r="B5" s="11" t="s">
        <v>2</v>
      </c>
      <c r="C5" s="13" t="s">
        <v>3</v>
      </c>
      <c r="D5" s="14" t="s">
        <v>602</v>
      </c>
      <c r="E5" s="12" t="s">
        <v>603</v>
      </c>
      <c r="F5" s="12" t="s">
        <v>604</v>
      </c>
      <c r="G5" s="12" t="s">
        <v>605</v>
      </c>
      <c r="H5" s="11" t="s">
        <v>606</v>
      </c>
      <c r="I5" s="15" t="s">
        <v>631</v>
      </c>
    </row>
    <row r="6" spans="1:9">
      <c r="A6" s="11" t="s">
        <v>607</v>
      </c>
      <c r="B6" s="11" t="s">
        <v>608</v>
      </c>
      <c r="C6" s="13" t="s">
        <v>609</v>
      </c>
      <c r="D6" s="14" t="s">
        <v>610</v>
      </c>
      <c r="E6" s="12" t="s">
        <v>611</v>
      </c>
      <c r="F6" s="12" t="s">
        <v>612</v>
      </c>
      <c r="G6" s="12" t="s">
        <v>614</v>
      </c>
      <c r="H6" s="11" t="s">
        <v>615</v>
      </c>
      <c r="I6" s="15" t="s">
        <v>613</v>
      </c>
    </row>
    <row r="7" spans="1:9" ht="63.75">
      <c r="A7" s="147" t="s">
        <v>710</v>
      </c>
      <c r="B7" s="148" t="s">
        <v>711</v>
      </c>
      <c r="C7" s="86" t="s">
        <v>8</v>
      </c>
      <c r="D7" s="87" t="s">
        <v>648</v>
      </c>
      <c r="E7" s="82">
        <v>28.5</v>
      </c>
      <c r="F7" s="82">
        <v>28.5</v>
      </c>
      <c r="G7" s="84">
        <f>F7/E7*100</f>
        <v>100</v>
      </c>
      <c r="H7" s="84">
        <f>F7-E7</f>
        <v>0</v>
      </c>
      <c r="I7" s="197" t="s">
        <v>1162</v>
      </c>
    </row>
    <row r="8" spans="1:9" ht="89.25">
      <c r="A8" s="10" t="s">
        <v>491</v>
      </c>
      <c r="B8" s="18" t="s">
        <v>490</v>
      </c>
      <c r="C8" s="81"/>
      <c r="D8" s="80"/>
      <c r="E8" s="83">
        <f>SUM(E7)</f>
        <v>28.5</v>
      </c>
      <c r="F8" s="83">
        <f>SUM(F7)</f>
        <v>28.5</v>
      </c>
      <c r="G8" s="85">
        <f t="shared" ref="G8:G35" si="0">F8/E8*100</f>
        <v>100</v>
      </c>
      <c r="H8" s="85">
        <f t="shared" ref="H8:H35" si="1">F8-E8</f>
        <v>0</v>
      </c>
      <c r="I8" s="198"/>
    </row>
    <row r="9" spans="1:9" ht="102">
      <c r="A9" s="147" t="s">
        <v>489</v>
      </c>
      <c r="B9" s="148" t="s">
        <v>488</v>
      </c>
      <c r="C9" s="86" t="s">
        <v>8</v>
      </c>
      <c r="D9" s="87" t="s">
        <v>648</v>
      </c>
      <c r="E9" s="82">
        <v>165.6</v>
      </c>
      <c r="F9" s="82">
        <v>165</v>
      </c>
      <c r="G9" s="84">
        <f t="shared" si="0"/>
        <v>99.637681159420282</v>
      </c>
      <c r="H9" s="84">
        <f t="shared" si="1"/>
        <v>-0.59999999999999432</v>
      </c>
      <c r="I9" s="197" t="s">
        <v>1163</v>
      </c>
    </row>
    <row r="10" spans="1:9" ht="25.5">
      <c r="A10" s="10" t="s">
        <v>487</v>
      </c>
      <c r="B10" s="18" t="s">
        <v>486</v>
      </c>
      <c r="C10" s="81"/>
      <c r="D10" s="80"/>
      <c r="E10" s="83">
        <f>SUM(E9)</f>
        <v>165.6</v>
      </c>
      <c r="F10" s="83">
        <f>SUM(F9)</f>
        <v>165</v>
      </c>
      <c r="G10" s="85">
        <f t="shared" si="0"/>
        <v>99.637681159420282</v>
      </c>
      <c r="H10" s="85">
        <f t="shared" si="1"/>
        <v>-0.59999999999999432</v>
      </c>
      <c r="I10" s="198"/>
    </row>
    <row r="11" spans="1:9" ht="51">
      <c r="A11" s="147" t="s">
        <v>485</v>
      </c>
      <c r="B11" s="148" t="s">
        <v>484</v>
      </c>
      <c r="C11" s="86" t="s">
        <v>8</v>
      </c>
      <c r="D11" s="87" t="s">
        <v>648</v>
      </c>
      <c r="E11" s="82">
        <v>16</v>
      </c>
      <c r="F11" s="82">
        <v>16</v>
      </c>
      <c r="G11" s="84">
        <f t="shared" si="0"/>
        <v>100</v>
      </c>
      <c r="H11" s="84">
        <f t="shared" si="1"/>
        <v>0</v>
      </c>
      <c r="I11" s="73" t="s">
        <v>1164</v>
      </c>
    </row>
    <row r="12" spans="1:9" ht="51">
      <c r="A12" s="10" t="s">
        <v>483</v>
      </c>
      <c r="B12" s="18" t="s">
        <v>482</v>
      </c>
      <c r="C12" s="81"/>
      <c r="D12" s="80"/>
      <c r="E12" s="83">
        <f>SUM(E11)</f>
        <v>16</v>
      </c>
      <c r="F12" s="83">
        <f>SUM(F11)</f>
        <v>16</v>
      </c>
      <c r="G12" s="85">
        <f t="shared" si="0"/>
        <v>100</v>
      </c>
      <c r="H12" s="85">
        <f t="shared" si="1"/>
        <v>0</v>
      </c>
      <c r="I12" s="198"/>
    </row>
    <row r="13" spans="1:9" ht="127.5">
      <c r="A13" s="147" t="s">
        <v>481</v>
      </c>
      <c r="B13" s="148" t="s">
        <v>480</v>
      </c>
      <c r="C13" s="86" t="s">
        <v>8</v>
      </c>
      <c r="D13" s="87" t="s">
        <v>648</v>
      </c>
      <c r="E13" s="82">
        <v>306</v>
      </c>
      <c r="F13" s="82">
        <v>306</v>
      </c>
      <c r="G13" s="84">
        <f t="shared" si="0"/>
        <v>100</v>
      </c>
      <c r="H13" s="84">
        <f t="shared" si="1"/>
        <v>0</v>
      </c>
      <c r="I13" s="199" t="s">
        <v>1165</v>
      </c>
    </row>
    <row r="14" spans="1:9" ht="76.5">
      <c r="A14" s="10" t="s">
        <v>479</v>
      </c>
      <c r="B14" s="18" t="s">
        <v>478</v>
      </c>
      <c r="C14" s="81"/>
      <c r="D14" s="80"/>
      <c r="E14" s="83">
        <f>SUM(E13)</f>
        <v>306</v>
      </c>
      <c r="F14" s="83">
        <f>SUM(F13)</f>
        <v>306</v>
      </c>
      <c r="G14" s="85">
        <f t="shared" si="0"/>
        <v>100</v>
      </c>
      <c r="H14" s="85">
        <f t="shared" si="1"/>
        <v>0</v>
      </c>
      <c r="I14" s="198"/>
    </row>
    <row r="15" spans="1:9" ht="38.25">
      <c r="A15" s="10" t="s">
        <v>477</v>
      </c>
      <c r="B15" s="18" t="s">
        <v>476</v>
      </c>
      <c r="C15" s="81"/>
      <c r="D15" s="80"/>
      <c r="E15" s="83">
        <f>E14+E12+E10+E8</f>
        <v>516.1</v>
      </c>
      <c r="F15" s="83">
        <f>F14+F12+F10+F8</f>
        <v>515.5</v>
      </c>
      <c r="G15" s="85">
        <f t="shared" si="0"/>
        <v>99.883743460569647</v>
      </c>
      <c r="H15" s="85">
        <f t="shared" si="1"/>
        <v>-0.60000000000002274</v>
      </c>
      <c r="I15" s="198"/>
    </row>
    <row r="16" spans="1:9" ht="38.25">
      <c r="A16" s="147" t="s">
        <v>475</v>
      </c>
      <c r="B16" s="148" t="s">
        <v>712</v>
      </c>
      <c r="C16" s="86" t="s">
        <v>8</v>
      </c>
      <c r="D16" s="87" t="s">
        <v>648</v>
      </c>
      <c r="E16" s="82">
        <v>6</v>
      </c>
      <c r="F16" s="82">
        <v>6</v>
      </c>
      <c r="G16" s="84">
        <f t="shared" si="0"/>
        <v>100</v>
      </c>
      <c r="H16" s="84">
        <f t="shared" si="1"/>
        <v>0</v>
      </c>
      <c r="I16" s="73" t="s">
        <v>1166</v>
      </c>
    </row>
    <row r="17" spans="1:9" ht="127.5">
      <c r="A17" s="147" t="s">
        <v>474</v>
      </c>
      <c r="B17" s="29" t="s">
        <v>473</v>
      </c>
      <c r="C17" s="86" t="s">
        <v>8</v>
      </c>
      <c r="D17" s="87" t="s">
        <v>648</v>
      </c>
      <c r="E17" s="82">
        <v>30</v>
      </c>
      <c r="F17" s="82">
        <v>30</v>
      </c>
      <c r="G17" s="84">
        <f t="shared" si="0"/>
        <v>100</v>
      </c>
      <c r="H17" s="84">
        <f t="shared" si="1"/>
        <v>0</v>
      </c>
      <c r="I17" s="197" t="s">
        <v>1167</v>
      </c>
    </row>
    <row r="18" spans="1:9" ht="165.75">
      <c r="A18" s="147" t="s">
        <v>472</v>
      </c>
      <c r="B18" s="148" t="s">
        <v>471</v>
      </c>
      <c r="C18" s="86" t="s">
        <v>8</v>
      </c>
      <c r="D18" s="87" t="s">
        <v>648</v>
      </c>
      <c r="E18" s="82">
        <v>42</v>
      </c>
      <c r="F18" s="82">
        <v>42</v>
      </c>
      <c r="G18" s="84">
        <f t="shared" si="0"/>
        <v>100</v>
      </c>
      <c r="H18" s="84">
        <f t="shared" si="1"/>
        <v>0</v>
      </c>
      <c r="I18" s="73" t="s">
        <v>1168</v>
      </c>
    </row>
    <row r="19" spans="1:9" ht="38.25">
      <c r="A19" s="10" t="s">
        <v>470</v>
      </c>
      <c r="B19" s="18" t="s">
        <v>469</v>
      </c>
      <c r="C19" s="81"/>
      <c r="D19" s="80"/>
      <c r="E19" s="83">
        <f>SUM(E16:E18)</f>
        <v>78</v>
      </c>
      <c r="F19" s="83">
        <f>SUM(F16:F18)</f>
        <v>78</v>
      </c>
      <c r="G19" s="85">
        <f t="shared" si="0"/>
        <v>100</v>
      </c>
      <c r="H19" s="85">
        <f t="shared" si="1"/>
        <v>0</v>
      </c>
      <c r="I19" s="198"/>
    </row>
    <row r="20" spans="1:9" ht="114.75">
      <c r="A20" s="147" t="s">
        <v>468</v>
      </c>
      <c r="B20" s="148" t="s">
        <v>467</v>
      </c>
      <c r="C20" s="86" t="s">
        <v>8</v>
      </c>
      <c r="D20" s="87" t="s">
        <v>648</v>
      </c>
      <c r="E20" s="82">
        <v>93.2</v>
      </c>
      <c r="F20" s="82">
        <v>92.51</v>
      </c>
      <c r="G20" s="84">
        <f t="shared" si="0"/>
        <v>99.259656652360519</v>
      </c>
      <c r="H20" s="84">
        <f t="shared" si="1"/>
        <v>-0.68999999999999773</v>
      </c>
      <c r="I20" s="200" t="s">
        <v>1169</v>
      </c>
    </row>
    <row r="21" spans="1:9" ht="280.5">
      <c r="A21" s="147" t="s">
        <v>466</v>
      </c>
      <c r="B21" s="148" t="s">
        <v>465</v>
      </c>
      <c r="C21" s="86" t="s">
        <v>8</v>
      </c>
      <c r="D21" s="87" t="s">
        <v>648</v>
      </c>
      <c r="E21" s="82">
        <v>1715.69</v>
      </c>
      <c r="F21" s="82">
        <v>1680.97</v>
      </c>
      <c r="G21" s="84">
        <f>F21/E21*100</f>
        <v>97.976324394267024</v>
      </c>
      <c r="H21" s="84">
        <f t="shared" si="1"/>
        <v>-34.720000000000027</v>
      </c>
      <c r="I21" s="73" t="s">
        <v>1170</v>
      </c>
    </row>
    <row r="22" spans="1:9" ht="38.25">
      <c r="A22" s="10" t="s">
        <v>464</v>
      </c>
      <c r="B22" s="18" t="s">
        <v>463</v>
      </c>
      <c r="C22" s="81"/>
      <c r="D22" s="80"/>
      <c r="E22" s="83">
        <f>SUM(E20:E21)</f>
        <v>1808.89</v>
      </c>
      <c r="F22" s="83">
        <f>SUM(F20:F21)</f>
        <v>1773.48</v>
      </c>
      <c r="G22" s="85">
        <f t="shared" si="0"/>
        <v>98.042445919873515</v>
      </c>
      <c r="H22" s="85">
        <f t="shared" si="1"/>
        <v>-35.410000000000082</v>
      </c>
      <c r="I22" s="198"/>
    </row>
    <row r="23" spans="1:9" ht="165.75">
      <c r="A23" s="147" t="s">
        <v>713</v>
      </c>
      <c r="B23" s="148" t="s">
        <v>714</v>
      </c>
      <c r="C23" s="86" t="s">
        <v>724</v>
      </c>
      <c r="D23" s="245" t="s">
        <v>730</v>
      </c>
      <c r="E23" s="82">
        <v>35023.32</v>
      </c>
      <c r="F23" s="82">
        <v>13340.56</v>
      </c>
      <c r="G23" s="84">
        <f t="shared" si="0"/>
        <v>38.090506553918928</v>
      </c>
      <c r="H23" s="84">
        <f t="shared" si="1"/>
        <v>-21682.760000000002</v>
      </c>
      <c r="I23" s="53" t="s">
        <v>1171</v>
      </c>
    </row>
    <row r="24" spans="1:9" ht="153">
      <c r="A24" s="147" t="s">
        <v>462</v>
      </c>
      <c r="B24" s="148" t="s">
        <v>461</v>
      </c>
      <c r="C24" s="86" t="s">
        <v>460</v>
      </c>
      <c r="D24" s="87" t="s">
        <v>731</v>
      </c>
      <c r="E24" s="82">
        <v>325.36</v>
      </c>
      <c r="F24" s="82">
        <v>104.13</v>
      </c>
      <c r="G24" s="84">
        <f t="shared" si="0"/>
        <v>32.004548807474791</v>
      </c>
      <c r="H24" s="84">
        <f t="shared" si="1"/>
        <v>-221.23000000000002</v>
      </c>
      <c r="I24" s="73" t="s">
        <v>1172</v>
      </c>
    </row>
    <row r="25" spans="1:9" ht="191.25">
      <c r="A25" s="147" t="s">
        <v>459</v>
      </c>
      <c r="B25" s="29" t="s">
        <v>458</v>
      </c>
      <c r="C25" s="86" t="s">
        <v>457</v>
      </c>
      <c r="D25" s="87" t="s">
        <v>727</v>
      </c>
      <c r="E25" s="82">
        <v>17814.23</v>
      </c>
      <c r="F25" s="82">
        <v>16780.98</v>
      </c>
      <c r="G25" s="84">
        <f t="shared" si="0"/>
        <v>94.199861571339312</v>
      </c>
      <c r="H25" s="84">
        <f t="shared" si="1"/>
        <v>-1033.25</v>
      </c>
      <c r="I25" s="73" t="s">
        <v>1173</v>
      </c>
    </row>
    <row r="26" spans="1:9" ht="38.25">
      <c r="A26" s="10" t="s">
        <v>456</v>
      </c>
      <c r="B26" s="18" t="s">
        <v>455</v>
      </c>
      <c r="C26" s="81"/>
      <c r="D26" s="80"/>
      <c r="E26" s="83">
        <f>SUM(E23:E25)</f>
        <v>53162.91</v>
      </c>
      <c r="F26" s="83">
        <f>SUM(F23:F25)</f>
        <v>30225.67</v>
      </c>
      <c r="G26" s="85">
        <f t="shared" si="0"/>
        <v>56.854807233087875</v>
      </c>
      <c r="H26" s="85">
        <f t="shared" si="1"/>
        <v>-22937.240000000005</v>
      </c>
      <c r="I26" s="198"/>
    </row>
    <row r="27" spans="1:9" ht="114.75">
      <c r="A27" s="147" t="s">
        <v>715</v>
      </c>
      <c r="B27" s="148" t="s">
        <v>716</v>
      </c>
      <c r="C27" s="86" t="s">
        <v>725</v>
      </c>
      <c r="D27" s="87" t="s">
        <v>728</v>
      </c>
      <c r="E27" s="82">
        <v>5351.47</v>
      </c>
      <c r="F27" s="82">
        <v>0</v>
      </c>
      <c r="G27" s="84">
        <f t="shared" si="0"/>
        <v>0</v>
      </c>
      <c r="H27" s="84">
        <f t="shared" si="1"/>
        <v>-5351.47</v>
      </c>
      <c r="I27" s="178" t="s">
        <v>1174</v>
      </c>
    </row>
    <row r="28" spans="1:9" ht="25.5">
      <c r="A28" s="10" t="s">
        <v>717</v>
      </c>
      <c r="B28" s="18" t="s">
        <v>718</v>
      </c>
      <c r="C28" s="81"/>
      <c r="D28" s="80"/>
      <c r="E28" s="83">
        <f>SUM(E27)</f>
        <v>5351.47</v>
      </c>
      <c r="F28" s="83">
        <f>SUM(F27)</f>
        <v>0</v>
      </c>
      <c r="G28" s="85">
        <f t="shared" si="0"/>
        <v>0</v>
      </c>
      <c r="H28" s="85">
        <f t="shared" si="1"/>
        <v>-5351.47</v>
      </c>
      <c r="I28" s="198"/>
    </row>
    <row r="29" spans="1:9" ht="89.25">
      <c r="A29" s="147" t="s">
        <v>719</v>
      </c>
      <c r="B29" s="148" t="s">
        <v>720</v>
      </c>
      <c r="C29" s="86" t="s">
        <v>726</v>
      </c>
      <c r="D29" s="87" t="s">
        <v>729</v>
      </c>
      <c r="E29" s="82">
        <v>6203.46</v>
      </c>
      <c r="F29" s="82">
        <v>1495.7</v>
      </c>
      <c r="G29" s="84">
        <f t="shared" si="0"/>
        <v>24.110738200939476</v>
      </c>
      <c r="H29" s="84">
        <f t="shared" si="1"/>
        <v>-4707.76</v>
      </c>
      <c r="I29" s="178" t="s">
        <v>1175</v>
      </c>
    </row>
    <row r="30" spans="1:9" ht="63.75">
      <c r="A30" s="10" t="s">
        <v>721</v>
      </c>
      <c r="B30" s="18" t="s">
        <v>722</v>
      </c>
      <c r="C30" s="81"/>
      <c r="D30" s="80"/>
      <c r="E30" s="83">
        <f>SUM(E29)</f>
        <v>6203.46</v>
      </c>
      <c r="F30" s="83">
        <f>SUM(F29)</f>
        <v>1495.7</v>
      </c>
      <c r="G30" s="85">
        <f t="shared" si="0"/>
        <v>24.110738200939476</v>
      </c>
      <c r="H30" s="85">
        <f t="shared" si="1"/>
        <v>-4707.76</v>
      </c>
      <c r="I30" s="198"/>
    </row>
    <row r="31" spans="1:9" ht="51">
      <c r="A31" s="10" t="s">
        <v>454</v>
      </c>
      <c r="B31" s="18" t="s">
        <v>453</v>
      </c>
      <c r="C31" s="81"/>
      <c r="D31" s="80"/>
      <c r="E31" s="83">
        <v>66604.740000000005</v>
      </c>
      <c r="F31" s="83">
        <v>33572.86</v>
      </c>
      <c r="G31" s="85">
        <f t="shared" si="0"/>
        <v>50.406112237657553</v>
      </c>
      <c r="H31" s="85">
        <f t="shared" si="1"/>
        <v>-33031.880000000005</v>
      </c>
      <c r="I31" s="198"/>
    </row>
    <row r="32" spans="1:9" ht="25.5">
      <c r="A32" s="147" t="s">
        <v>452</v>
      </c>
      <c r="B32" s="148" t="s">
        <v>42</v>
      </c>
      <c r="C32" s="86" t="s">
        <v>8</v>
      </c>
      <c r="D32" s="87" t="s">
        <v>648</v>
      </c>
      <c r="E32" s="82">
        <f>10164.86+67.5</f>
        <v>10232.36</v>
      </c>
      <c r="F32" s="82">
        <f>10158.74+67.5</f>
        <v>10226.24</v>
      </c>
      <c r="G32" s="84">
        <f t="shared" si="0"/>
        <v>99.940189750946985</v>
      </c>
      <c r="H32" s="84">
        <f>F32-E32-0.1</f>
        <v>-6.2200000000008</v>
      </c>
      <c r="I32" s="73" t="s">
        <v>1176</v>
      </c>
    </row>
    <row r="33" spans="1:9" ht="38.25">
      <c r="A33" s="10" t="s">
        <v>451</v>
      </c>
      <c r="B33" s="18" t="s">
        <v>450</v>
      </c>
      <c r="C33" s="81"/>
      <c r="D33" s="80"/>
      <c r="E33" s="83">
        <f>SUM(E32)</f>
        <v>10232.36</v>
      </c>
      <c r="F33" s="83">
        <f>SUM(F32)</f>
        <v>10226.24</v>
      </c>
      <c r="G33" s="85">
        <f t="shared" si="0"/>
        <v>99.940189750946985</v>
      </c>
      <c r="H33" s="85">
        <f>F33-E33-0.1</f>
        <v>-6.2200000000008</v>
      </c>
      <c r="I33" s="198"/>
    </row>
    <row r="34" spans="1:9" ht="38.25">
      <c r="A34" s="10" t="s">
        <v>449</v>
      </c>
      <c r="B34" s="18" t="s">
        <v>136</v>
      </c>
      <c r="C34" s="81"/>
      <c r="D34" s="80"/>
      <c r="E34" s="83">
        <f>SUM(E33)</f>
        <v>10232.36</v>
      </c>
      <c r="F34" s="83">
        <f>SUM(F33)</f>
        <v>10226.24</v>
      </c>
      <c r="G34" s="85">
        <f t="shared" si="0"/>
        <v>99.940189750946985</v>
      </c>
      <c r="H34" s="85">
        <f>F34-E34-0.1</f>
        <v>-6.2200000000008</v>
      </c>
      <c r="I34" s="198"/>
    </row>
    <row r="35" spans="1:9" ht="63.75">
      <c r="A35" s="10" t="s">
        <v>448</v>
      </c>
      <c r="B35" s="18" t="s">
        <v>723</v>
      </c>
      <c r="C35" s="81"/>
      <c r="D35" s="80"/>
      <c r="E35" s="83">
        <f>E34+E31+E15</f>
        <v>77353.200000000012</v>
      </c>
      <c r="F35" s="83">
        <f>F34+F31+F15</f>
        <v>44314.6</v>
      </c>
      <c r="G35" s="85">
        <f t="shared" si="0"/>
        <v>57.288644813659928</v>
      </c>
      <c r="H35" s="85">
        <f t="shared" si="1"/>
        <v>-33038.600000000013</v>
      </c>
      <c r="I35" s="198"/>
    </row>
    <row r="38" spans="1:9" ht="12.75" customHeight="1">
      <c r="E38" s="37"/>
      <c r="F38" s="37"/>
    </row>
  </sheetData>
  <mergeCells count="2">
    <mergeCell ref="A2:I2"/>
    <mergeCell ref="A3:E3"/>
  </mergeCells>
  <pageMargins left="0.15748031496062992" right="0.15748031496062992" top="0" bottom="0.51181102362204722" header="0.51181102362204722" footer="0.51181102362204722"/>
  <pageSetup paperSize="9" scale="90" orientation="landscape"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transitionEvaluation="1">
    <tabColor rgb="FFFFFF00"/>
  </sheetPr>
  <dimension ref="A1:I27"/>
  <sheetViews>
    <sheetView showGridLines="0" topLeftCell="A15" workbookViewId="0">
      <selection activeCell="K24" sqref="K24"/>
    </sheetView>
  </sheetViews>
  <sheetFormatPr defaultRowHeight="12.75" customHeight="1"/>
  <cols>
    <col min="1" max="1" width="12" customWidth="1"/>
    <col min="2" max="2" width="32.85546875" customWidth="1"/>
    <col min="3" max="3" width="7.5703125" bestFit="1" customWidth="1"/>
    <col min="4" max="4" width="22.140625" customWidth="1"/>
    <col min="5" max="5" width="12.42578125" bestFit="1" customWidth="1"/>
    <col min="6" max="6" width="9.7109375" bestFit="1" customWidth="1"/>
    <col min="7" max="7" width="11" customWidth="1"/>
    <col min="8" max="8" width="10.7109375" customWidth="1"/>
    <col min="9" max="9" width="27.140625" customWidth="1"/>
  </cols>
  <sheetData>
    <row r="1" spans="1:9" ht="15.75">
      <c r="A1" s="7"/>
      <c r="B1" s="8"/>
      <c r="C1" s="91"/>
      <c r="D1" s="1"/>
      <c r="E1" s="1"/>
      <c r="F1" s="1"/>
      <c r="G1" s="91"/>
      <c r="H1" s="4"/>
      <c r="I1" s="91" t="s">
        <v>634</v>
      </c>
    </row>
    <row r="2" spans="1:9" ht="38.25" customHeight="1">
      <c r="A2" s="250" t="s">
        <v>936</v>
      </c>
      <c r="B2" s="265"/>
      <c r="C2" s="259"/>
      <c r="D2" s="259"/>
      <c r="E2" s="259"/>
      <c r="F2" s="259"/>
      <c r="G2" s="259"/>
      <c r="H2" s="259"/>
      <c r="I2" s="259"/>
    </row>
    <row r="3" spans="1:9">
      <c r="A3" s="253"/>
      <c r="B3" s="254"/>
      <c r="C3" s="254"/>
      <c r="D3" s="254"/>
      <c r="E3" s="254"/>
    </row>
    <row r="4" spans="1:9" ht="14.25">
      <c r="A4" s="6"/>
      <c r="B4" s="6"/>
      <c r="C4" s="6"/>
      <c r="D4" s="6"/>
      <c r="E4" s="6"/>
      <c r="F4" s="6"/>
      <c r="G4" s="1"/>
      <c r="H4" s="1"/>
      <c r="I4" s="69" t="s">
        <v>0</v>
      </c>
    </row>
    <row r="5" spans="1:9" ht="52.5" customHeight="1">
      <c r="A5" s="11" t="s">
        <v>1</v>
      </c>
      <c r="B5" s="11" t="s">
        <v>2</v>
      </c>
      <c r="C5" s="13" t="s">
        <v>3</v>
      </c>
      <c r="D5" s="14" t="s">
        <v>602</v>
      </c>
      <c r="E5" s="12" t="s">
        <v>603</v>
      </c>
      <c r="F5" s="12" t="s">
        <v>604</v>
      </c>
      <c r="G5" s="12" t="s">
        <v>605</v>
      </c>
      <c r="H5" s="11" t="s">
        <v>606</v>
      </c>
      <c r="I5" s="15" t="s">
        <v>631</v>
      </c>
    </row>
    <row r="6" spans="1:9" ht="18" customHeight="1">
      <c r="A6" s="11" t="s">
        <v>607</v>
      </c>
      <c r="B6" s="11" t="s">
        <v>608</v>
      </c>
      <c r="C6" s="13" t="s">
        <v>609</v>
      </c>
      <c r="D6" s="14" t="s">
        <v>610</v>
      </c>
      <c r="E6" s="12" t="s">
        <v>611</v>
      </c>
      <c r="F6" s="12" t="s">
        <v>612</v>
      </c>
      <c r="G6" s="12" t="s">
        <v>614</v>
      </c>
      <c r="H6" s="11" t="s">
        <v>615</v>
      </c>
      <c r="I6" s="15" t="s">
        <v>613</v>
      </c>
    </row>
    <row r="7" spans="1:9" ht="12.75" hidden="1" customHeight="1">
      <c r="A7" s="92"/>
      <c r="B7" s="92"/>
      <c r="C7" s="92"/>
      <c r="D7" s="92" t="s">
        <v>626</v>
      </c>
      <c r="E7" s="36">
        <v>75008.899999999994</v>
      </c>
      <c r="F7" s="93">
        <v>74913.2</v>
      </c>
      <c r="G7" s="92"/>
      <c r="H7" s="92"/>
      <c r="I7" s="92"/>
    </row>
    <row r="8" spans="1:9" ht="25.5">
      <c r="A8" s="94" t="s">
        <v>515</v>
      </c>
      <c r="B8" s="95" t="s">
        <v>514</v>
      </c>
      <c r="C8" s="94" t="s">
        <v>8</v>
      </c>
      <c r="D8" s="95" t="s">
        <v>648</v>
      </c>
      <c r="E8" s="98">
        <v>21</v>
      </c>
      <c r="F8" s="98">
        <v>12.1</v>
      </c>
      <c r="G8" s="84">
        <f>F8/E8*100</f>
        <v>57.619047619047613</v>
      </c>
      <c r="H8" s="84">
        <f>F8-E8</f>
        <v>-8.9</v>
      </c>
      <c r="I8" s="24"/>
    </row>
    <row r="9" spans="1:9" ht="89.25">
      <c r="A9" s="96" t="s">
        <v>513</v>
      </c>
      <c r="B9" s="97" t="s">
        <v>512</v>
      </c>
      <c r="C9" s="96"/>
      <c r="D9" s="97"/>
      <c r="E9" s="99">
        <v>21</v>
      </c>
      <c r="F9" s="99">
        <v>12.1</v>
      </c>
      <c r="G9" s="85">
        <f t="shared" ref="G9:G25" si="0">F9/E9*100</f>
        <v>57.619047619047613</v>
      </c>
      <c r="H9" s="85">
        <f t="shared" ref="H9:H25" si="1">F9-E9</f>
        <v>-8.9</v>
      </c>
      <c r="I9" s="77"/>
    </row>
    <row r="10" spans="1:9" ht="38.25">
      <c r="A10" s="94" t="s">
        <v>511</v>
      </c>
      <c r="B10" s="95" t="s">
        <v>510</v>
      </c>
      <c r="C10" s="94" t="s">
        <v>8</v>
      </c>
      <c r="D10" s="95" t="s">
        <v>648</v>
      </c>
      <c r="E10" s="98">
        <v>1060.96</v>
      </c>
      <c r="F10" s="98">
        <v>979.52</v>
      </c>
      <c r="G10" s="84">
        <f t="shared" si="0"/>
        <v>92.323933041773486</v>
      </c>
      <c r="H10" s="84">
        <f t="shared" si="1"/>
        <v>-81.440000000000055</v>
      </c>
      <c r="I10" s="51" t="s">
        <v>646</v>
      </c>
    </row>
    <row r="11" spans="1:9" ht="38.25">
      <c r="A11" s="94" t="s">
        <v>511</v>
      </c>
      <c r="B11" s="95" t="s">
        <v>510</v>
      </c>
      <c r="C11" s="94" t="s">
        <v>898</v>
      </c>
      <c r="D11" s="95" t="s">
        <v>899</v>
      </c>
      <c r="E11" s="98">
        <v>115.08</v>
      </c>
      <c r="F11" s="98">
        <v>115.08</v>
      </c>
      <c r="G11" s="84">
        <f t="shared" si="0"/>
        <v>100</v>
      </c>
      <c r="H11" s="84">
        <f t="shared" si="1"/>
        <v>0</v>
      </c>
      <c r="I11" s="24"/>
    </row>
    <row r="12" spans="1:9" ht="114.75">
      <c r="A12" s="94" t="s">
        <v>511</v>
      </c>
      <c r="B12" s="95" t="s">
        <v>510</v>
      </c>
      <c r="C12" s="94" t="s">
        <v>900</v>
      </c>
      <c r="D12" s="95" t="s">
        <v>901</v>
      </c>
      <c r="E12" s="98">
        <v>238.8</v>
      </c>
      <c r="F12" s="98">
        <v>238.8</v>
      </c>
      <c r="G12" s="84">
        <f t="shared" si="0"/>
        <v>100</v>
      </c>
      <c r="H12" s="84">
        <f t="shared" si="1"/>
        <v>0</v>
      </c>
      <c r="I12" s="24"/>
    </row>
    <row r="13" spans="1:9" ht="76.5">
      <c r="A13" s="96" t="s">
        <v>509</v>
      </c>
      <c r="B13" s="97" t="s">
        <v>508</v>
      </c>
      <c r="C13" s="96"/>
      <c r="D13" s="97"/>
      <c r="E13" s="99">
        <f>SUM(E10:E12)</f>
        <v>1414.84</v>
      </c>
      <c r="F13" s="99">
        <f>SUM(F10:F12)</f>
        <v>1333.3999999999999</v>
      </c>
      <c r="G13" s="85">
        <f t="shared" si="0"/>
        <v>94.24387209861186</v>
      </c>
      <c r="H13" s="85">
        <f t="shared" si="1"/>
        <v>-81.440000000000055</v>
      </c>
      <c r="I13" s="77"/>
    </row>
    <row r="14" spans="1:9" ht="63.75">
      <c r="A14" s="96" t="s">
        <v>507</v>
      </c>
      <c r="B14" s="97" t="s">
        <v>506</v>
      </c>
      <c r="C14" s="96"/>
      <c r="D14" s="97"/>
      <c r="E14" s="99">
        <f>E13+E9</f>
        <v>1435.84</v>
      </c>
      <c r="F14" s="99">
        <f>F13+F9</f>
        <v>1345.4999999999998</v>
      </c>
      <c r="G14" s="85">
        <f t="shared" si="0"/>
        <v>93.708212614218837</v>
      </c>
      <c r="H14" s="85">
        <f t="shared" si="1"/>
        <v>-90.340000000000146</v>
      </c>
      <c r="I14" s="77"/>
    </row>
    <row r="15" spans="1:9" ht="63.75">
      <c r="A15" s="94" t="s">
        <v>902</v>
      </c>
      <c r="B15" s="95" t="s">
        <v>903</v>
      </c>
      <c r="C15" s="94" t="s">
        <v>8</v>
      </c>
      <c r="D15" s="95" t="s">
        <v>648</v>
      </c>
      <c r="E15" s="98">
        <v>13660.2</v>
      </c>
      <c r="F15" s="98">
        <v>13039.95</v>
      </c>
      <c r="G15" s="84">
        <f t="shared" si="0"/>
        <v>95.459436904291294</v>
      </c>
      <c r="H15" s="84">
        <f>F15-E15+0.1</f>
        <v>-620.15</v>
      </c>
      <c r="I15" s="24"/>
    </row>
    <row r="16" spans="1:9" ht="51">
      <c r="A16" s="94" t="s">
        <v>505</v>
      </c>
      <c r="B16" s="95" t="s">
        <v>504</v>
      </c>
      <c r="C16" s="94" t="s">
        <v>8</v>
      </c>
      <c r="D16" s="95" t="s">
        <v>648</v>
      </c>
      <c r="E16" s="98">
        <v>53417.33</v>
      </c>
      <c r="F16" s="98">
        <v>53417.33</v>
      </c>
      <c r="G16" s="84">
        <f t="shared" si="0"/>
        <v>100</v>
      </c>
      <c r="H16" s="84">
        <f t="shared" si="1"/>
        <v>0</v>
      </c>
      <c r="I16" s="24"/>
    </row>
    <row r="17" spans="1:9" ht="38.25">
      <c r="A17" s="94" t="s">
        <v>503</v>
      </c>
      <c r="B17" s="95" t="s">
        <v>502</v>
      </c>
      <c r="C17" s="94" t="s">
        <v>8</v>
      </c>
      <c r="D17" s="95" t="s">
        <v>648</v>
      </c>
      <c r="E17" s="98">
        <v>1850</v>
      </c>
      <c r="F17" s="98">
        <v>1850</v>
      </c>
      <c r="G17" s="84">
        <f t="shared" si="0"/>
        <v>100</v>
      </c>
      <c r="H17" s="84">
        <f t="shared" si="1"/>
        <v>0</v>
      </c>
      <c r="I17" s="24"/>
    </row>
    <row r="18" spans="1:9" ht="38.25">
      <c r="A18" s="96" t="s">
        <v>501</v>
      </c>
      <c r="B18" s="97" t="s">
        <v>500</v>
      </c>
      <c r="C18" s="96"/>
      <c r="D18" s="97"/>
      <c r="E18" s="99">
        <f>SUM(E15:E17)</f>
        <v>68927.53</v>
      </c>
      <c r="F18" s="99">
        <f>SUM(F15:F17)</f>
        <v>68307.28</v>
      </c>
      <c r="G18" s="85">
        <f t="shared" si="0"/>
        <v>99.100141844630159</v>
      </c>
      <c r="H18" s="85">
        <f>F18-E18+0.1</f>
        <v>-620.15</v>
      </c>
      <c r="I18" s="77"/>
    </row>
    <row r="19" spans="1:9" ht="38.25">
      <c r="A19" s="96" t="s">
        <v>499</v>
      </c>
      <c r="B19" s="97" t="s">
        <v>498</v>
      </c>
      <c r="C19" s="96"/>
      <c r="D19" s="97"/>
      <c r="E19" s="99">
        <v>68927.53</v>
      </c>
      <c r="F19" s="99">
        <v>68307.28</v>
      </c>
      <c r="G19" s="85">
        <f t="shared" si="0"/>
        <v>99.100141844630159</v>
      </c>
      <c r="H19" s="85">
        <f>F19-E19+0.1</f>
        <v>-620.15</v>
      </c>
      <c r="I19" s="77"/>
    </row>
    <row r="20" spans="1:9" ht="25.5">
      <c r="A20" s="94" t="s">
        <v>497</v>
      </c>
      <c r="B20" s="95" t="s">
        <v>42</v>
      </c>
      <c r="C20" s="94" t="s">
        <v>8</v>
      </c>
      <c r="D20" s="95" t="s">
        <v>648</v>
      </c>
      <c r="E20" s="98">
        <f>12978.01+407.1</f>
        <v>13385.11</v>
      </c>
      <c r="F20" s="98">
        <f>12969.18+402.8</f>
        <v>13371.98</v>
      </c>
      <c r="G20" s="84">
        <f t="shared" si="0"/>
        <v>99.901905923821317</v>
      </c>
      <c r="H20" s="84">
        <f t="shared" si="1"/>
        <v>-13.130000000001019</v>
      </c>
      <c r="I20" s="24"/>
    </row>
    <row r="21" spans="1:9" ht="38.25">
      <c r="A21" s="96" t="s">
        <v>496</v>
      </c>
      <c r="B21" s="97" t="s">
        <v>450</v>
      </c>
      <c r="C21" s="96"/>
      <c r="D21" s="97"/>
      <c r="E21" s="99">
        <v>13385.11</v>
      </c>
      <c r="F21" s="99">
        <v>13371.98</v>
      </c>
      <c r="G21" s="85">
        <f t="shared" si="0"/>
        <v>99.901905923821317</v>
      </c>
      <c r="H21" s="85">
        <f t="shared" si="1"/>
        <v>-13.130000000001019</v>
      </c>
      <c r="I21" s="77"/>
    </row>
    <row r="22" spans="1:9">
      <c r="A22" s="94" t="s">
        <v>495</v>
      </c>
      <c r="B22" s="95" t="s">
        <v>38</v>
      </c>
      <c r="C22" s="94" t="s">
        <v>8</v>
      </c>
      <c r="D22" s="95" t="s">
        <v>648</v>
      </c>
      <c r="E22" s="98">
        <f>7827.94+2589.2</f>
        <v>10417.14</v>
      </c>
      <c r="F22" s="98">
        <f>7827.64+2589.2</f>
        <v>10416.84</v>
      </c>
      <c r="G22" s="84">
        <f t="shared" si="0"/>
        <v>99.997120130861262</v>
      </c>
      <c r="H22" s="84">
        <f t="shared" si="1"/>
        <v>-0.2999999999992724</v>
      </c>
      <c r="I22" s="24"/>
    </row>
    <row r="23" spans="1:9" ht="25.5">
      <c r="A23" s="96" t="s">
        <v>494</v>
      </c>
      <c r="B23" s="97" t="s">
        <v>904</v>
      </c>
      <c r="C23" s="96"/>
      <c r="D23" s="97"/>
      <c r="E23" s="99">
        <v>10417.14</v>
      </c>
      <c r="F23" s="99">
        <v>10416.84</v>
      </c>
      <c r="G23" s="85">
        <f t="shared" si="0"/>
        <v>99.997120130861262</v>
      </c>
      <c r="H23" s="85">
        <f t="shared" si="1"/>
        <v>-0.2999999999992724</v>
      </c>
      <c r="I23" s="77"/>
    </row>
    <row r="24" spans="1:9" ht="38.25">
      <c r="A24" s="96" t="s">
        <v>493</v>
      </c>
      <c r="B24" s="97" t="s">
        <v>364</v>
      </c>
      <c r="C24" s="96"/>
      <c r="D24" s="97"/>
      <c r="E24" s="99">
        <v>23802.25</v>
      </c>
      <c r="F24" s="99">
        <v>23788.82</v>
      </c>
      <c r="G24" s="85">
        <f t="shared" si="0"/>
        <v>99.943576762700999</v>
      </c>
      <c r="H24" s="85">
        <f t="shared" si="1"/>
        <v>-13.430000000000291</v>
      </c>
      <c r="I24" s="77"/>
    </row>
    <row r="25" spans="1:9" ht="51">
      <c r="A25" s="96" t="s">
        <v>492</v>
      </c>
      <c r="B25" s="97" t="s">
        <v>905</v>
      </c>
      <c r="C25" s="96"/>
      <c r="D25" s="97"/>
      <c r="E25" s="99">
        <f>E24+E19+E14</f>
        <v>94165.62</v>
      </c>
      <c r="F25" s="99">
        <f>F24+F19+F14</f>
        <v>93441.600000000006</v>
      </c>
      <c r="G25" s="85">
        <f t="shared" si="0"/>
        <v>99.231120657411921</v>
      </c>
      <c r="H25" s="85">
        <f t="shared" si="1"/>
        <v>-724.01999999998952</v>
      </c>
      <c r="I25" s="77"/>
    </row>
    <row r="26" spans="1:9" ht="12.75" customHeight="1">
      <c r="A26" s="100"/>
      <c r="B26" s="100"/>
      <c r="C26" s="100"/>
      <c r="D26" s="100"/>
      <c r="E26" s="101"/>
      <c r="F26" s="101"/>
      <c r="G26" s="102"/>
      <c r="H26" s="102"/>
      <c r="I26" s="100"/>
    </row>
    <row r="27" spans="1:9" ht="12.75" customHeight="1">
      <c r="A27" s="100"/>
      <c r="B27" s="100"/>
      <c r="C27" s="100"/>
      <c r="D27" s="100"/>
      <c r="E27" s="100"/>
      <c r="F27" s="100"/>
      <c r="G27" s="100"/>
      <c r="H27" s="100"/>
      <c r="I27" s="100"/>
    </row>
  </sheetData>
  <mergeCells count="2">
    <mergeCell ref="A2:I2"/>
    <mergeCell ref="A3:E3"/>
  </mergeCells>
  <pageMargins left="0.43307086614173229" right="0.19685039370078741" top="0.55118110236220474" bottom="0.47244094488188981" header="0.51181102362204722" footer="0.51181102362204722"/>
  <pageSetup paperSize="9" scale="95" orientation="landscape" r:id="rId1"/>
  <headerFooter alignWithMargins="0">
    <oddHeader>&amp;C&amp;P</oddHeader>
  </headerFooter>
</worksheet>
</file>

<file path=xl/worksheets/sheet13.xml><?xml version="1.0" encoding="utf-8"?>
<worksheet xmlns="http://schemas.openxmlformats.org/spreadsheetml/2006/main" xmlns:r="http://schemas.openxmlformats.org/officeDocument/2006/relationships">
  <sheetPr transitionEvaluation="1"/>
  <dimension ref="A1:K58"/>
  <sheetViews>
    <sheetView showGridLines="0" tabSelected="1" topLeftCell="A39" workbookViewId="0">
      <selection activeCell="A7" sqref="A7:XFD57"/>
    </sheetView>
  </sheetViews>
  <sheetFormatPr defaultRowHeight="12.75" customHeight="1" outlineLevelRow="4"/>
  <cols>
    <col min="1" max="1" width="12.42578125" style="171" customWidth="1"/>
    <col min="2" max="2" width="35.28515625" style="171" customWidth="1"/>
    <col min="3" max="3" width="5.140625" style="171" customWidth="1"/>
    <col min="4" max="4" width="25.28515625" style="171" customWidth="1"/>
    <col min="5" max="5" width="11" style="171" customWidth="1"/>
    <col min="6" max="6" width="8.140625" style="171" customWidth="1"/>
    <col min="7" max="7" width="9" style="171" customWidth="1"/>
    <col min="8" max="8" width="9.42578125" style="171" customWidth="1"/>
    <col min="9" max="9" width="30.42578125" style="172" customWidth="1"/>
    <col min="10" max="10" width="29.42578125" style="242" customWidth="1"/>
    <col min="11" max="16384" width="9.140625" style="171"/>
  </cols>
  <sheetData>
    <row r="1" spans="1:11" s="89" customFormat="1" ht="15.75">
      <c r="A1" s="180"/>
      <c r="B1" s="181"/>
      <c r="C1" s="182"/>
      <c r="D1" s="182"/>
      <c r="E1" s="183"/>
      <c r="F1" s="88"/>
      <c r="G1" s="88"/>
      <c r="H1" s="88"/>
      <c r="I1" s="184" t="s">
        <v>624</v>
      </c>
      <c r="J1" s="240"/>
      <c r="K1" s="183"/>
    </row>
    <row r="2" spans="1:11" s="89" customFormat="1" ht="28.5" customHeight="1">
      <c r="A2" s="302" t="s">
        <v>1155</v>
      </c>
      <c r="B2" s="303"/>
      <c r="C2" s="303"/>
      <c r="D2" s="303"/>
      <c r="E2" s="304"/>
      <c r="F2" s="304"/>
      <c r="G2" s="304"/>
      <c r="H2" s="304"/>
      <c r="I2" s="185"/>
      <c r="J2" s="241"/>
    </row>
    <row r="3" spans="1:11">
      <c r="A3" s="173"/>
      <c r="B3" s="173"/>
      <c r="C3" s="173"/>
      <c r="D3" s="173"/>
      <c r="E3" s="173"/>
      <c r="F3" s="173"/>
      <c r="G3" s="173"/>
      <c r="H3" s="173"/>
      <c r="I3" s="173" t="s">
        <v>0</v>
      </c>
    </row>
    <row r="4" spans="1:11" ht="39.75" customHeight="1">
      <c r="A4" s="170" t="s">
        <v>1</v>
      </c>
      <c r="B4" s="11" t="s">
        <v>2</v>
      </c>
      <c r="C4" s="13" t="s">
        <v>3</v>
      </c>
      <c r="D4" s="14" t="s">
        <v>602</v>
      </c>
      <c r="E4" s="186" t="s">
        <v>603</v>
      </c>
      <c r="F4" s="186" t="s">
        <v>604</v>
      </c>
      <c r="G4" s="186" t="s">
        <v>605</v>
      </c>
      <c r="H4" s="11" t="s">
        <v>606</v>
      </c>
      <c r="I4" s="187" t="s">
        <v>631</v>
      </c>
    </row>
    <row r="5" spans="1:11" ht="18" customHeight="1">
      <c r="A5" s="170" t="s">
        <v>607</v>
      </c>
      <c r="B5" s="11" t="s">
        <v>608</v>
      </c>
      <c r="C5" s="13" t="s">
        <v>609</v>
      </c>
      <c r="D5" s="14" t="s">
        <v>610</v>
      </c>
      <c r="E5" s="186" t="s">
        <v>611</v>
      </c>
      <c r="F5" s="186" t="s">
        <v>612</v>
      </c>
      <c r="G5" s="186" t="s">
        <v>614</v>
      </c>
      <c r="H5" s="11" t="s">
        <v>615</v>
      </c>
      <c r="I5" s="187" t="s">
        <v>613</v>
      </c>
    </row>
    <row r="6" spans="1:11" outlineLevel="4">
      <c r="A6" s="188" t="s">
        <v>600</v>
      </c>
      <c r="B6" s="97" t="s">
        <v>599</v>
      </c>
      <c r="C6" s="96" t="s">
        <v>8</v>
      </c>
      <c r="D6" s="97" t="s">
        <v>9</v>
      </c>
      <c r="E6" s="189">
        <v>1839.6</v>
      </c>
      <c r="F6" s="189">
        <v>1803.05</v>
      </c>
      <c r="G6" s="190">
        <f>F6/E6*100</f>
        <v>98.013155033702986</v>
      </c>
      <c r="H6" s="190">
        <f>F6-E6</f>
        <v>-36.549999999999955</v>
      </c>
      <c r="I6" s="191"/>
    </row>
    <row r="7" spans="1:11" ht="38.25" outlineLevel="4">
      <c r="A7" s="188" t="s">
        <v>598</v>
      </c>
      <c r="B7" s="97" t="s">
        <v>597</v>
      </c>
      <c r="C7" s="96" t="s">
        <v>8</v>
      </c>
      <c r="D7" s="97" t="s">
        <v>9</v>
      </c>
      <c r="E7" s="189">
        <v>1154.8</v>
      </c>
      <c r="F7" s="189">
        <v>1152.92</v>
      </c>
      <c r="G7" s="192">
        <f t="shared" ref="G7:G58" si="0">F7/E7*100</f>
        <v>99.837201246969187</v>
      </c>
      <c r="H7" s="192">
        <f t="shared" ref="H7:H58" si="1">F7-E7</f>
        <v>-1.8799999999998818</v>
      </c>
      <c r="I7" s="191"/>
    </row>
    <row r="8" spans="1:11" ht="38.25" outlineLevel="4">
      <c r="A8" s="188" t="s">
        <v>596</v>
      </c>
      <c r="B8" s="97" t="s">
        <v>595</v>
      </c>
      <c r="C8" s="96" t="s">
        <v>8</v>
      </c>
      <c r="D8" s="97" t="s">
        <v>9</v>
      </c>
      <c r="E8" s="189">
        <v>1045.6400000000001</v>
      </c>
      <c r="F8" s="189">
        <v>1045.6400000000001</v>
      </c>
      <c r="G8" s="192">
        <f t="shared" si="0"/>
        <v>100</v>
      </c>
      <c r="H8" s="192">
        <f t="shared" si="1"/>
        <v>0</v>
      </c>
      <c r="I8" s="191"/>
    </row>
    <row r="9" spans="1:11" ht="25.5" outlineLevel="4">
      <c r="A9" s="188" t="s">
        <v>594</v>
      </c>
      <c r="B9" s="97" t="s">
        <v>593</v>
      </c>
      <c r="C9" s="96" t="s">
        <v>8</v>
      </c>
      <c r="D9" s="97" t="s">
        <v>9</v>
      </c>
      <c r="E9" s="189">
        <v>1795.8</v>
      </c>
      <c r="F9" s="189">
        <v>1739.68</v>
      </c>
      <c r="G9" s="192">
        <f t="shared" si="0"/>
        <v>96.874930393139564</v>
      </c>
      <c r="H9" s="192">
        <f t="shared" si="1"/>
        <v>-56.119999999999891</v>
      </c>
      <c r="I9" s="191"/>
    </row>
    <row r="10" spans="1:11" ht="178.5" outlineLevel="4">
      <c r="A10" s="193" t="s">
        <v>584</v>
      </c>
      <c r="B10" s="95" t="s">
        <v>42</v>
      </c>
      <c r="C10" s="94" t="s">
        <v>8</v>
      </c>
      <c r="D10" s="95" t="s">
        <v>9</v>
      </c>
      <c r="E10" s="194">
        <v>28840.89</v>
      </c>
      <c r="F10" s="194">
        <v>28388.38</v>
      </c>
      <c r="G10" s="195">
        <f t="shared" si="0"/>
        <v>98.431012357801734</v>
      </c>
      <c r="H10" s="195">
        <f t="shared" si="1"/>
        <v>-452.5099999999984</v>
      </c>
      <c r="I10" s="203" t="s">
        <v>1156</v>
      </c>
    </row>
    <row r="11" spans="1:11" ht="25.5" outlineLevel="4">
      <c r="A11" s="193" t="s">
        <v>584</v>
      </c>
      <c r="B11" s="95" t="s">
        <v>42</v>
      </c>
      <c r="C11" s="94" t="s">
        <v>592</v>
      </c>
      <c r="D11" s="95" t="s">
        <v>591</v>
      </c>
      <c r="E11" s="194">
        <v>19.2</v>
      </c>
      <c r="F11" s="194">
        <v>18.8</v>
      </c>
      <c r="G11" s="195">
        <f t="shared" si="0"/>
        <v>97.916666666666671</v>
      </c>
      <c r="H11" s="195">
        <f t="shared" si="1"/>
        <v>-0.39999999999999858</v>
      </c>
      <c r="I11" s="191"/>
    </row>
    <row r="12" spans="1:11" ht="25.5" outlineLevel="4">
      <c r="A12" s="193" t="s">
        <v>584</v>
      </c>
      <c r="B12" s="95" t="s">
        <v>42</v>
      </c>
      <c r="C12" s="94" t="s">
        <v>590</v>
      </c>
      <c r="D12" s="95" t="s">
        <v>589</v>
      </c>
      <c r="E12" s="194">
        <v>221.23</v>
      </c>
      <c r="F12" s="194">
        <v>221.23</v>
      </c>
      <c r="G12" s="195">
        <f t="shared" si="0"/>
        <v>100</v>
      </c>
      <c r="H12" s="195">
        <f t="shared" si="1"/>
        <v>0</v>
      </c>
      <c r="I12" s="191"/>
    </row>
    <row r="13" spans="1:11" ht="63.75" outlineLevel="4">
      <c r="A13" s="193" t="s">
        <v>584</v>
      </c>
      <c r="B13" s="95" t="s">
        <v>42</v>
      </c>
      <c r="C13" s="94" t="s">
        <v>588</v>
      </c>
      <c r="D13" s="95" t="s">
        <v>587</v>
      </c>
      <c r="E13" s="194">
        <v>29.1</v>
      </c>
      <c r="F13" s="194">
        <v>29.1</v>
      </c>
      <c r="G13" s="195">
        <f t="shared" si="0"/>
        <v>100</v>
      </c>
      <c r="H13" s="195">
        <f t="shared" si="1"/>
        <v>0</v>
      </c>
      <c r="I13" s="191"/>
    </row>
    <row r="14" spans="1:11" ht="76.5" outlineLevel="4">
      <c r="A14" s="193" t="s">
        <v>584</v>
      </c>
      <c r="B14" s="95" t="s">
        <v>42</v>
      </c>
      <c r="C14" s="94" t="s">
        <v>586</v>
      </c>
      <c r="D14" s="95" t="s">
        <v>585</v>
      </c>
      <c r="E14" s="194">
        <v>80</v>
      </c>
      <c r="F14" s="194">
        <v>80</v>
      </c>
      <c r="G14" s="195">
        <f t="shared" si="0"/>
        <v>100</v>
      </c>
      <c r="H14" s="195">
        <f t="shared" si="1"/>
        <v>0</v>
      </c>
      <c r="I14" s="191"/>
    </row>
    <row r="15" spans="1:11" ht="25.5" outlineLevel="2">
      <c r="A15" s="174" t="s">
        <v>584</v>
      </c>
      <c r="B15" s="97" t="s">
        <v>42</v>
      </c>
      <c r="C15" s="96"/>
      <c r="D15" s="97"/>
      <c r="E15" s="189">
        <v>29190.42</v>
      </c>
      <c r="F15" s="189">
        <v>28737.51</v>
      </c>
      <c r="G15" s="192">
        <f t="shared" si="0"/>
        <v>98.448429313452834</v>
      </c>
      <c r="H15" s="192">
        <f>F15-E15</f>
        <v>-452.90999999999985</v>
      </c>
      <c r="I15" s="191"/>
    </row>
    <row r="16" spans="1:11" ht="102" outlineLevel="4">
      <c r="A16" s="188" t="s">
        <v>906</v>
      </c>
      <c r="B16" s="97" t="s">
        <v>38</v>
      </c>
      <c r="C16" s="96" t="s">
        <v>8</v>
      </c>
      <c r="D16" s="97" t="s">
        <v>9</v>
      </c>
      <c r="E16" s="189">
        <v>2895.57</v>
      </c>
      <c r="F16" s="189">
        <v>2758.88</v>
      </c>
      <c r="G16" s="192">
        <f t="shared" si="0"/>
        <v>95.279340509813267</v>
      </c>
      <c r="H16" s="192">
        <f t="shared" si="1"/>
        <v>-136.69000000000005</v>
      </c>
      <c r="I16" s="191" t="s">
        <v>1157</v>
      </c>
    </row>
    <row r="17" spans="1:9" ht="38.25" outlineLevel="1">
      <c r="A17" s="174" t="s">
        <v>583</v>
      </c>
      <c r="B17" s="97" t="s">
        <v>582</v>
      </c>
      <c r="C17" s="96"/>
      <c r="D17" s="97"/>
      <c r="E17" s="189">
        <v>37921.83</v>
      </c>
      <c r="F17" s="189">
        <v>37237.67</v>
      </c>
      <c r="G17" s="192">
        <f t="shared" si="0"/>
        <v>98.195867657230679</v>
      </c>
      <c r="H17" s="192">
        <f>F17-E17+0.1</f>
        <v>-684.06000000000347</v>
      </c>
      <c r="I17" s="191"/>
    </row>
    <row r="18" spans="1:9" ht="38.25" outlineLevel="4">
      <c r="A18" s="188" t="s">
        <v>581</v>
      </c>
      <c r="B18" s="97" t="s">
        <v>201</v>
      </c>
      <c r="C18" s="96" t="s">
        <v>8</v>
      </c>
      <c r="D18" s="97" t="s">
        <v>9</v>
      </c>
      <c r="E18" s="189">
        <v>414.77</v>
      </c>
      <c r="F18" s="189">
        <v>404.53</v>
      </c>
      <c r="G18" s="192">
        <f t="shared" si="0"/>
        <v>97.531161848735437</v>
      </c>
      <c r="H18" s="192">
        <f t="shared" si="1"/>
        <v>-10.240000000000009</v>
      </c>
      <c r="I18" s="191"/>
    </row>
    <row r="19" spans="1:9" ht="51" outlineLevel="4">
      <c r="A19" s="188" t="s">
        <v>580</v>
      </c>
      <c r="B19" s="97" t="s">
        <v>579</v>
      </c>
      <c r="C19" s="96" t="s">
        <v>8</v>
      </c>
      <c r="D19" s="97" t="s">
        <v>9</v>
      </c>
      <c r="E19" s="189">
        <v>858</v>
      </c>
      <c r="F19" s="189">
        <v>858</v>
      </c>
      <c r="G19" s="192">
        <f t="shared" si="0"/>
        <v>100</v>
      </c>
      <c r="H19" s="192">
        <f t="shared" si="1"/>
        <v>0</v>
      </c>
      <c r="I19" s="191"/>
    </row>
    <row r="20" spans="1:9" ht="38.25" outlineLevel="4">
      <c r="A20" s="188" t="s">
        <v>907</v>
      </c>
      <c r="B20" s="97" t="s">
        <v>908</v>
      </c>
      <c r="C20" s="96" t="s">
        <v>8</v>
      </c>
      <c r="D20" s="97" t="s">
        <v>9</v>
      </c>
      <c r="E20" s="189">
        <v>3336.67</v>
      </c>
      <c r="F20" s="189">
        <v>3336.67</v>
      </c>
      <c r="G20" s="192">
        <f t="shared" si="0"/>
        <v>100</v>
      </c>
      <c r="H20" s="192">
        <f t="shared" si="1"/>
        <v>0</v>
      </c>
      <c r="I20" s="191"/>
    </row>
    <row r="21" spans="1:9" ht="25.5" outlineLevel="4">
      <c r="A21" s="188" t="s">
        <v>578</v>
      </c>
      <c r="B21" s="97" t="s">
        <v>577</v>
      </c>
      <c r="C21" s="96" t="s">
        <v>8</v>
      </c>
      <c r="D21" s="97" t="s">
        <v>9</v>
      </c>
      <c r="E21" s="189">
        <v>170</v>
      </c>
      <c r="F21" s="189">
        <v>162.63</v>
      </c>
      <c r="G21" s="192">
        <f t="shared" si="0"/>
        <v>95.664705882352933</v>
      </c>
      <c r="H21" s="192">
        <f t="shared" si="1"/>
        <v>-7.3700000000000045</v>
      </c>
      <c r="I21" s="191"/>
    </row>
    <row r="22" spans="1:9" ht="25.5" outlineLevel="4">
      <c r="A22" s="188" t="s">
        <v>576</v>
      </c>
      <c r="B22" s="97" t="s">
        <v>575</v>
      </c>
      <c r="C22" s="96" t="s">
        <v>8</v>
      </c>
      <c r="D22" s="97" t="s">
        <v>9</v>
      </c>
      <c r="E22" s="189">
        <v>753</v>
      </c>
      <c r="F22" s="189">
        <v>753</v>
      </c>
      <c r="G22" s="192">
        <f t="shared" si="0"/>
        <v>100</v>
      </c>
      <c r="H22" s="192">
        <f t="shared" si="1"/>
        <v>0</v>
      </c>
      <c r="I22" s="191"/>
    </row>
    <row r="23" spans="1:9" ht="25.5" outlineLevel="4">
      <c r="A23" s="188" t="s">
        <v>909</v>
      </c>
      <c r="B23" s="97" t="s">
        <v>910</v>
      </c>
      <c r="C23" s="96" t="s">
        <v>8</v>
      </c>
      <c r="D23" s="97" t="s">
        <v>9</v>
      </c>
      <c r="E23" s="189">
        <v>35</v>
      </c>
      <c r="F23" s="189">
        <v>35</v>
      </c>
      <c r="G23" s="192">
        <f t="shared" si="0"/>
        <v>100</v>
      </c>
      <c r="H23" s="192">
        <f t="shared" si="1"/>
        <v>0</v>
      </c>
      <c r="I23" s="191"/>
    </row>
    <row r="24" spans="1:9" ht="25.5" outlineLevel="4">
      <c r="A24" s="188" t="s">
        <v>911</v>
      </c>
      <c r="B24" s="97" t="s">
        <v>912</v>
      </c>
      <c r="C24" s="96" t="s">
        <v>8</v>
      </c>
      <c r="D24" s="97" t="s">
        <v>9</v>
      </c>
      <c r="E24" s="189">
        <v>87.1</v>
      </c>
      <c r="F24" s="189">
        <v>87.1</v>
      </c>
      <c r="G24" s="192">
        <f t="shared" si="0"/>
        <v>100</v>
      </c>
      <c r="H24" s="192">
        <f t="shared" si="1"/>
        <v>0</v>
      </c>
      <c r="I24" s="191"/>
    </row>
    <row r="25" spans="1:9" ht="25.5" outlineLevel="4">
      <c r="A25" s="188" t="s">
        <v>913</v>
      </c>
      <c r="B25" s="97" t="s">
        <v>914</v>
      </c>
      <c r="C25" s="96" t="s">
        <v>8</v>
      </c>
      <c r="D25" s="97" t="s">
        <v>9</v>
      </c>
      <c r="E25" s="189">
        <v>70</v>
      </c>
      <c r="F25" s="189">
        <v>70</v>
      </c>
      <c r="G25" s="192">
        <f t="shared" si="0"/>
        <v>100</v>
      </c>
      <c r="H25" s="192">
        <f t="shared" si="1"/>
        <v>0</v>
      </c>
      <c r="I25" s="191"/>
    </row>
    <row r="26" spans="1:9" ht="127.5" outlineLevel="4">
      <c r="A26" s="188" t="s">
        <v>915</v>
      </c>
      <c r="B26" s="97" t="s">
        <v>916</v>
      </c>
      <c r="C26" s="96" t="s">
        <v>8</v>
      </c>
      <c r="D26" s="97" t="s">
        <v>9</v>
      </c>
      <c r="E26" s="189">
        <v>657.14</v>
      </c>
      <c r="F26" s="189">
        <v>225.26</v>
      </c>
      <c r="G26" s="192">
        <f t="shared" si="0"/>
        <v>34.278844690629093</v>
      </c>
      <c r="H26" s="192">
        <f t="shared" si="1"/>
        <v>-431.88</v>
      </c>
      <c r="I26" s="191" t="s">
        <v>1158</v>
      </c>
    </row>
    <row r="27" spans="1:9" ht="102" outlineLevel="4">
      <c r="A27" s="188" t="s">
        <v>917</v>
      </c>
      <c r="B27" s="97" t="s">
        <v>918</v>
      </c>
      <c r="C27" s="96" t="s">
        <v>8</v>
      </c>
      <c r="D27" s="97" t="s">
        <v>9</v>
      </c>
      <c r="E27" s="189">
        <v>692.87</v>
      </c>
      <c r="F27" s="189">
        <v>563.57000000000005</v>
      </c>
      <c r="G27" s="192">
        <f t="shared" si="0"/>
        <v>81.338490625947159</v>
      </c>
      <c r="H27" s="192">
        <f t="shared" si="1"/>
        <v>-129.29999999999995</v>
      </c>
      <c r="I27" s="191" t="s">
        <v>1159</v>
      </c>
    </row>
    <row r="28" spans="1:9" ht="76.5" outlineLevel="4">
      <c r="A28" s="188" t="s">
        <v>919</v>
      </c>
      <c r="B28" s="97" t="s">
        <v>920</v>
      </c>
      <c r="C28" s="96" t="s">
        <v>8</v>
      </c>
      <c r="D28" s="97" t="s">
        <v>9</v>
      </c>
      <c r="E28" s="189">
        <v>135.12</v>
      </c>
      <c r="F28" s="189">
        <v>35.119999999999997</v>
      </c>
      <c r="G28" s="192">
        <f t="shared" si="0"/>
        <v>25.991711071640022</v>
      </c>
      <c r="H28" s="192">
        <f t="shared" si="1"/>
        <v>-100</v>
      </c>
      <c r="I28" s="191" t="s">
        <v>1160</v>
      </c>
    </row>
    <row r="29" spans="1:9" ht="38.25" outlineLevel="4">
      <c r="A29" s="188" t="s">
        <v>574</v>
      </c>
      <c r="B29" s="97" t="s">
        <v>573</v>
      </c>
      <c r="C29" s="96" t="s">
        <v>8</v>
      </c>
      <c r="D29" s="97" t="s">
        <v>9</v>
      </c>
      <c r="E29" s="189">
        <v>1100</v>
      </c>
      <c r="F29" s="189">
        <v>1098.83</v>
      </c>
      <c r="G29" s="192">
        <f t="shared" si="0"/>
        <v>99.893636363636361</v>
      </c>
      <c r="H29" s="192">
        <f t="shared" si="1"/>
        <v>-1.1700000000000728</v>
      </c>
      <c r="I29" s="191"/>
    </row>
    <row r="30" spans="1:9" ht="38.25" outlineLevel="4">
      <c r="A30" s="188" t="s">
        <v>921</v>
      </c>
      <c r="B30" s="97" t="s">
        <v>922</v>
      </c>
      <c r="C30" s="96" t="s">
        <v>923</v>
      </c>
      <c r="D30" s="97" t="s">
        <v>924</v>
      </c>
      <c r="E30" s="189">
        <v>6000</v>
      </c>
      <c r="F30" s="189">
        <v>6000</v>
      </c>
      <c r="G30" s="192">
        <f t="shared" si="0"/>
        <v>100</v>
      </c>
      <c r="H30" s="192">
        <f t="shared" si="1"/>
        <v>0</v>
      </c>
      <c r="I30" s="191"/>
    </row>
    <row r="31" spans="1:9" ht="76.5" outlineLevel="4">
      <c r="A31" s="188" t="s">
        <v>572</v>
      </c>
      <c r="B31" s="97" t="s">
        <v>571</v>
      </c>
      <c r="C31" s="96" t="s">
        <v>8</v>
      </c>
      <c r="D31" s="97" t="s">
        <v>9</v>
      </c>
      <c r="E31" s="189">
        <v>4775.6000000000004</v>
      </c>
      <c r="F31" s="189">
        <v>4775.37</v>
      </c>
      <c r="G31" s="192">
        <f t="shared" si="0"/>
        <v>99.995183851243809</v>
      </c>
      <c r="H31" s="192">
        <f t="shared" si="1"/>
        <v>-0.23000000000047294</v>
      </c>
      <c r="I31" s="191"/>
    </row>
    <row r="32" spans="1:9" ht="63.75" outlineLevel="4">
      <c r="A32" s="188" t="s">
        <v>570</v>
      </c>
      <c r="B32" s="97" t="s">
        <v>518</v>
      </c>
      <c r="C32" s="96" t="s">
        <v>569</v>
      </c>
      <c r="D32" s="97" t="s">
        <v>568</v>
      </c>
      <c r="E32" s="189">
        <v>489.42</v>
      </c>
      <c r="F32" s="189">
        <v>489.42</v>
      </c>
      <c r="G32" s="192">
        <f t="shared" si="0"/>
        <v>100</v>
      </c>
      <c r="H32" s="192">
        <f t="shared" si="1"/>
        <v>0</v>
      </c>
      <c r="I32" s="191" t="s">
        <v>1152</v>
      </c>
    </row>
    <row r="33" spans="1:10" ht="63.75" outlineLevel="1">
      <c r="A33" s="174" t="s">
        <v>567</v>
      </c>
      <c r="B33" s="97" t="s">
        <v>566</v>
      </c>
      <c r="C33" s="96"/>
      <c r="D33" s="97"/>
      <c r="E33" s="189">
        <v>19574.689999999999</v>
      </c>
      <c r="F33" s="189">
        <v>18894.490000000002</v>
      </c>
      <c r="G33" s="195">
        <f t="shared" si="0"/>
        <v>96.525104612129255</v>
      </c>
      <c r="H33" s="195">
        <f t="shared" si="1"/>
        <v>-680.19999999999709</v>
      </c>
      <c r="I33" s="191"/>
    </row>
    <row r="34" spans="1:10" ht="89.25" outlineLevel="4">
      <c r="A34" s="188" t="s">
        <v>925</v>
      </c>
      <c r="B34" s="97" t="s">
        <v>533</v>
      </c>
      <c r="C34" s="96" t="s">
        <v>535</v>
      </c>
      <c r="D34" s="97" t="s">
        <v>534</v>
      </c>
      <c r="E34" s="189">
        <v>13.2</v>
      </c>
      <c r="F34" s="189">
        <v>13.2</v>
      </c>
      <c r="G34" s="192">
        <f t="shared" si="0"/>
        <v>100</v>
      </c>
      <c r="H34" s="192">
        <f t="shared" si="1"/>
        <v>0</v>
      </c>
      <c r="I34" s="191"/>
    </row>
    <row r="35" spans="1:10" ht="63.75" outlineLevel="4">
      <c r="A35" s="188" t="s">
        <v>563</v>
      </c>
      <c r="B35" s="97" t="s">
        <v>562</v>
      </c>
      <c r="C35" s="96" t="s">
        <v>565</v>
      </c>
      <c r="D35" s="97" t="s">
        <v>564</v>
      </c>
      <c r="E35" s="189">
        <v>479.9</v>
      </c>
      <c r="F35" s="189">
        <v>478.14</v>
      </c>
      <c r="G35" s="192">
        <f t="shared" si="0"/>
        <v>99.633256928526777</v>
      </c>
      <c r="H35" s="192">
        <f t="shared" si="1"/>
        <v>-1.7599999999999909</v>
      </c>
      <c r="I35" s="191"/>
    </row>
    <row r="36" spans="1:10" ht="38.25" outlineLevel="4">
      <c r="A36" s="188" t="s">
        <v>559</v>
      </c>
      <c r="B36" s="97" t="s">
        <v>558</v>
      </c>
      <c r="C36" s="96" t="s">
        <v>561</v>
      </c>
      <c r="D36" s="97" t="s">
        <v>560</v>
      </c>
      <c r="E36" s="189">
        <v>5.0999999999999996</v>
      </c>
      <c r="F36" s="189">
        <v>3.81</v>
      </c>
      <c r="G36" s="192">
        <f t="shared" si="0"/>
        <v>74.705882352941174</v>
      </c>
      <c r="H36" s="192">
        <f t="shared" si="1"/>
        <v>-1.2899999999999996</v>
      </c>
      <c r="I36" s="191"/>
    </row>
    <row r="37" spans="1:10" ht="51" outlineLevel="4">
      <c r="A37" s="188" t="s">
        <v>555</v>
      </c>
      <c r="B37" s="97" t="s">
        <v>554</v>
      </c>
      <c r="C37" s="96" t="s">
        <v>557</v>
      </c>
      <c r="D37" s="97" t="s">
        <v>556</v>
      </c>
      <c r="E37" s="189">
        <v>56.2</v>
      </c>
      <c r="F37" s="189">
        <v>56.19</v>
      </c>
      <c r="G37" s="192">
        <f t="shared" si="0"/>
        <v>99.982206405693944</v>
      </c>
      <c r="H37" s="192">
        <f t="shared" si="1"/>
        <v>-1.0000000000005116E-2</v>
      </c>
      <c r="I37" s="191"/>
    </row>
    <row r="38" spans="1:10" ht="51" outlineLevel="4">
      <c r="A38" s="188" t="s">
        <v>551</v>
      </c>
      <c r="B38" s="97" t="s">
        <v>550</v>
      </c>
      <c r="C38" s="96" t="s">
        <v>553</v>
      </c>
      <c r="D38" s="97" t="s">
        <v>552</v>
      </c>
      <c r="E38" s="189">
        <v>1710.9</v>
      </c>
      <c r="F38" s="189">
        <v>1703.79</v>
      </c>
      <c r="G38" s="192">
        <f t="shared" si="0"/>
        <v>99.584429247764334</v>
      </c>
      <c r="H38" s="192">
        <f t="shared" si="1"/>
        <v>-7.1100000000001273</v>
      </c>
      <c r="I38" s="191"/>
    </row>
    <row r="39" spans="1:10" ht="102" outlineLevel="4">
      <c r="A39" s="188" t="s">
        <v>547</v>
      </c>
      <c r="B39" s="97" t="s">
        <v>546</v>
      </c>
      <c r="C39" s="96" t="s">
        <v>549</v>
      </c>
      <c r="D39" s="97" t="s">
        <v>548</v>
      </c>
      <c r="E39" s="189">
        <v>133.80000000000001</v>
      </c>
      <c r="F39" s="189">
        <v>132.32</v>
      </c>
      <c r="G39" s="192">
        <f t="shared" si="0"/>
        <v>98.893871449925257</v>
      </c>
      <c r="H39" s="192">
        <f t="shared" si="1"/>
        <v>-1.4800000000000182</v>
      </c>
      <c r="I39" s="191"/>
    </row>
    <row r="40" spans="1:10" ht="89.25" outlineLevel="4">
      <c r="A40" s="188" t="s">
        <v>543</v>
      </c>
      <c r="B40" s="97" t="s">
        <v>542</v>
      </c>
      <c r="C40" s="96" t="s">
        <v>545</v>
      </c>
      <c r="D40" s="97" t="s">
        <v>544</v>
      </c>
      <c r="E40" s="189">
        <v>1.7</v>
      </c>
      <c r="F40" s="189">
        <v>1.7</v>
      </c>
      <c r="G40" s="192">
        <f t="shared" si="0"/>
        <v>100</v>
      </c>
      <c r="H40" s="192">
        <f t="shared" si="1"/>
        <v>0</v>
      </c>
      <c r="I40" s="191"/>
    </row>
    <row r="41" spans="1:10" ht="102" outlineLevel="4">
      <c r="A41" s="193" t="s">
        <v>537</v>
      </c>
      <c r="B41" s="95" t="s">
        <v>536</v>
      </c>
      <c r="C41" s="94" t="s">
        <v>541</v>
      </c>
      <c r="D41" s="95" t="s">
        <v>540</v>
      </c>
      <c r="E41" s="194">
        <v>334.38</v>
      </c>
      <c r="F41" s="194">
        <v>334.38</v>
      </c>
      <c r="G41" s="195">
        <f t="shared" si="0"/>
        <v>100</v>
      </c>
      <c r="H41" s="195">
        <f t="shared" si="1"/>
        <v>0</v>
      </c>
      <c r="I41" s="191"/>
    </row>
    <row r="42" spans="1:10" ht="102" outlineLevel="4">
      <c r="A42" s="193" t="s">
        <v>537</v>
      </c>
      <c r="B42" s="95" t="s">
        <v>536</v>
      </c>
      <c r="C42" s="94" t="s">
        <v>539</v>
      </c>
      <c r="D42" s="95" t="s">
        <v>538</v>
      </c>
      <c r="E42" s="194">
        <v>150.19999999999999</v>
      </c>
      <c r="F42" s="194">
        <v>150.19999999999999</v>
      </c>
      <c r="G42" s="195">
        <f t="shared" si="0"/>
        <v>100</v>
      </c>
      <c r="H42" s="195">
        <f t="shared" si="1"/>
        <v>0</v>
      </c>
      <c r="I42" s="191"/>
    </row>
    <row r="43" spans="1:10" s="196" customFormat="1" ht="76.5" outlineLevel="2">
      <c r="A43" s="174" t="s">
        <v>537</v>
      </c>
      <c r="B43" s="97" t="s">
        <v>536</v>
      </c>
      <c r="C43" s="96"/>
      <c r="D43" s="97"/>
      <c r="E43" s="189">
        <v>484.58</v>
      </c>
      <c r="F43" s="189">
        <v>484.58</v>
      </c>
      <c r="G43" s="192">
        <f t="shared" si="0"/>
        <v>100</v>
      </c>
      <c r="H43" s="192">
        <f t="shared" si="1"/>
        <v>0</v>
      </c>
      <c r="I43" s="191"/>
      <c r="J43" s="243"/>
    </row>
    <row r="44" spans="1:10" ht="165.75" outlineLevel="4">
      <c r="A44" s="193" t="s">
        <v>926</v>
      </c>
      <c r="B44" s="106" t="s">
        <v>927</v>
      </c>
      <c r="C44" s="94" t="s">
        <v>541</v>
      </c>
      <c r="D44" s="95" t="s">
        <v>540</v>
      </c>
      <c r="E44" s="194">
        <v>28.29</v>
      </c>
      <c r="F44" s="194">
        <v>0</v>
      </c>
      <c r="G44" s="195">
        <f t="shared" si="0"/>
        <v>0</v>
      </c>
      <c r="H44" s="195">
        <f t="shared" si="1"/>
        <v>-28.29</v>
      </c>
      <c r="I44" s="305" t="s">
        <v>1214</v>
      </c>
    </row>
    <row r="45" spans="1:10" ht="165.75" outlineLevel="4">
      <c r="A45" s="193" t="s">
        <v>926</v>
      </c>
      <c r="B45" s="106" t="s">
        <v>927</v>
      </c>
      <c r="C45" s="94" t="s">
        <v>539</v>
      </c>
      <c r="D45" s="95" t="s">
        <v>538</v>
      </c>
      <c r="E45" s="194">
        <v>16.84</v>
      </c>
      <c r="F45" s="194">
        <v>0</v>
      </c>
      <c r="G45" s="195">
        <f t="shared" si="0"/>
        <v>0</v>
      </c>
      <c r="H45" s="195">
        <f t="shared" si="1"/>
        <v>-16.84</v>
      </c>
      <c r="I45" s="306"/>
    </row>
    <row r="46" spans="1:10" ht="165.75" outlineLevel="2">
      <c r="A46" s="174" t="s">
        <v>926</v>
      </c>
      <c r="B46" s="175" t="s">
        <v>927</v>
      </c>
      <c r="C46" s="96"/>
      <c r="D46" s="97"/>
      <c r="E46" s="189">
        <v>45.12</v>
      </c>
      <c r="F46" s="189">
        <v>0</v>
      </c>
      <c r="G46" s="192">
        <f t="shared" si="0"/>
        <v>0</v>
      </c>
      <c r="H46" s="192">
        <f t="shared" si="1"/>
        <v>-45.12</v>
      </c>
      <c r="I46" s="191"/>
    </row>
    <row r="47" spans="1:10" s="196" customFormat="1" ht="89.25" outlineLevel="4">
      <c r="A47" s="188" t="s">
        <v>530</v>
      </c>
      <c r="B47" s="97" t="s">
        <v>529</v>
      </c>
      <c r="C47" s="96" t="s">
        <v>532</v>
      </c>
      <c r="D47" s="97" t="s">
        <v>531</v>
      </c>
      <c r="E47" s="189">
        <v>10.9</v>
      </c>
      <c r="F47" s="189">
        <v>0</v>
      </c>
      <c r="G47" s="192">
        <f t="shared" si="0"/>
        <v>0</v>
      </c>
      <c r="H47" s="192">
        <f t="shared" si="1"/>
        <v>-10.9</v>
      </c>
      <c r="I47" s="191" t="s">
        <v>1161</v>
      </c>
      <c r="J47" s="243"/>
    </row>
    <row r="48" spans="1:10" s="196" customFormat="1" ht="127.5" outlineLevel="4">
      <c r="A48" s="188" t="s">
        <v>688</v>
      </c>
      <c r="B48" s="175" t="s">
        <v>691</v>
      </c>
      <c r="C48" s="96" t="s">
        <v>528</v>
      </c>
      <c r="D48" s="97" t="s">
        <v>689</v>
      </c>
      <c r="E48" s="189">
        <v>1556.42</v>
      </c>
      <c r="F48" s="189">
        <v>1556.42</v>
      </c>
      <c r="G48" s="192">
        <f t="shared" si="0"/>
        <v>100</v>
      </c>
      <c r="H48" s="192">
        <f t="shared" si="1"/>
        <v>0</v>
      </c>
      <c r="I48" s="202" t="s">
        <v>694</v>
      </c>
      <c r="J48" s="243"/>
    </row>
    <row r="49" spans="1:10" s="196" customFormat="1" ht="102" outlineLevel="4">
      <c r="A49" s="188" t="s">
        <v>527</v>
      </c>
      <c r="B49" s="97" t="s">
        <v>692</v>
      </c>
      <c r="C49" s="96" t="s">
        <v>528</v>
      </c>
      <c r="D49" s="97" t="s">
        <v>689</v>
      </c>
      <c r="E49" s="189">
        <v>778.21</v>
      </c>
      <c r="F49" s="189">
        <v>778.21</v>
      </c>
      <c r="G49" s="192">
        <f t="shared" si="0"/>
        <v>100</v>
      </c>
      <c r="H49" s="192">
        <f t="shared" si="1"/>
        <v>0</v>
      </c>
      <c r="I49" s="202" t="s">
        <v>696</v>
      </c>
      <c r="J49" s="243"/>
    </row>
    <row r="50" spans="1:10" s="196" customFormat="1" ht="102" outlineLevel="4">
      <c r="A50" s="188" t="s">
        <v>690</v>
      </c>
      <c r="B50" s="97" t="s">
        <v>693</v>
      </c>
      <c r="C50" s="96" t="s">
        <v>528</v>
      </c>
      <c r="D50" s="97" t="s">
        <v>689</v>
      </c>
      <c r="E50" s="189">
        <v>2217.29</v>
      </c>
      <c r="F50" s="189">
        <v>2217.29</v>
      </c>
      <c r="G50" s="192">
        <f t="shared" si="0"/>
        <v>100</v>
      </c>
      <c r="H50" s="192">
        <f t="shared" si="1"/>
        <v>0</v>
      </c>
      <c r="I50" s="202" t="s">
        <v>695</v>
      </c>
      <c r="J50" s="243"/>
    </row>
    <row r="51" spans="1:10" s="196" customFormat="1" ht="63.75" outlineLevel="4">
      <c r="A51" s="188" t="s">
        <v>524</v>
      </c>
      <c r="B51" s="97" t="s">
        <v>523</v>
      </c>
      <c r="C51" s="96" t="s">
        <v>526</v>
      </c>
      <c r="D51" s="97" t="s">
        <v>525</v>
      </c>
      <c r="E51" s="189">
        <v>2108.4</v>
      </c>
      <c r="F51" s="189">
        <v>2097</v>
      </c>
      <c r="G51" s="192">
        <f t="shared" si="0"/>
        <v>99.459305634604434</v>
      </c>
      <c r="H51" s="192">
        <f t="shared" si="1"/>
        <v>-11.400000000000091</v>
      </c>
      <c r="I51" s="191"/>
      <c r="J51" s="243"/>
    </row>
    <row r="52" spans="1:10" ht="102" outlineLevel="4">
      <c r="A52" s="193" t="s">
        <v>928</v>
      </c>
      <c r="B52" s="95" t="s">
        <v>929</v>
      </c>
      <c r="C52" s="94" t="s">
        <v>63</v>
      </c>
      <c r="D52" s="95" t="s">
        <v>930</v>
      </c>
      <c r="E52" s="194">
        <v>208.23</v>
      </c>
      <c r="F52" s="194">
        <v>208.23</v>
      </c>
      <c r="G52" s="195">
        <f t="shared" si="0"/>
        <v>100</v>
      </c>
      <c r="H52" s="195">
        <f t="shared" si="1"/>
        <v>0</v>
      </c>
      <c r="I52" s="191"/>
    </row>
    <row r="53" spans="1:10" ht="102" outlineLevel="4">
      <c r="A53" s="193" t="s">
        <v>928</v>
      </c>
      <c r="B53" s="95" t="s">
        <v>929</v>
      </c>
      <c r="C53" s="94" t="s">
        <v>931</v>
      </c>
      <c r="D53" s="95" t="s">
        <v>932</v>
      </c>
      <c r="E53" s="194">
        <v>615.78</v>
      </c>
      <c r="F53" s="194">
        <v>615.78</v>
      </c>
      <c r="G53" s="195">
        <f t="shared" si="0"/>
        <v>100</v>
      </c>
      <c r="H53" s="195">
        <f t="shared" si="1"/>
        <v>0</v>
      </c>
      <c r="I53" s="191"/>
    </row>
    <row r="54" spans="1:10" ht="63.75" outlineLevel="2">
      <c r="A54" s="174" t="s">
        <v>928</v>
      </c>
      <c r="B54" s="97" t="s">
        <v>929</v>
      </c>
      <c r="C54" s="96"/>
      <c r="D54" s="97"/>
      <c r="E54" s="189">
        <v>824</v>
      </c>
      <c r="F54" s="189">
        <v>824</v>
      </c>
      <c r="G54" s="195">
        <f t="shared" si="0"/>
        <v>100</v>
      </c>
      <c r="H54" s="195">
        <f t="shared" si="1"/>
        <v>0</v>
      </c>
      <c r="I54" s="191"/>
    </row>
    <row r="55" spans="1:10" s="196" customFormat="1" ht="127.5" outlineLevel="4">
      <c r="A55" s="188" t="s">
        <v>697</v>
      </c>
      <c r="B55" s="97" t="s">
        <v>49</v>
      </c>
      <c r="C55" s="96" t="s">
        <v>522</v>
      </c>
      <c r="D55" s="97" t="s">
        <v>933</v>
      </c>
      <c r="E55" s="189">
        <v>507.25</v>
      </c>
      <c r="F55" s="189">
        <v>0</v>
      </c>
      <c r="G55" s="192">
        <f t="shared" si="0"/>
        <v>0</v>
      </c>
      <c r="H55" s="192">
        <f t="shared" si="1"/>
        <v>-507.25</v>
      </c>
      <c r="I55" s="201" t="s">
        <v>1211</v>
      </c>
      <c r="J55" s="244"/>
    </row>
    <row r="56" spans="1:10" s="196" customFormat="1" ht="63.75" outlineLevel="4">
      <c r="A56" s="188" t="s">
        <v>519</v>
      </c>
      <c r="B56" s="97" t="s">
        <v>518</v>
      </c>
      <c r="C56" s="96" t="s">
        <v>521</v>
      </c>
      <c r="D56" s="97" t="s">
        <v>520</v>
      </c>
      <c r="E56" s="189">
        <v>271.3</v>
      </c>
      <c r="F56" s="189">
        <v>271.3</v>
      </c>
      <c r="G56" s="192">
        <f t="shared" si="0"/>
        <v>100</v>
      </c>
      <c r="H56" s="192">
        <f t="shared" si="1"/>
        <v>0</v>
      </c>
      <c r="I56" s="203" t="s">
        <v>1152</v>
      </c>
      <c r="J56" s="243"/>
    </row>
    <row r="57" spans="1:10" s="196" customFormat="1" ht="51" outlineLevel="1">
      <c r="A57" s="174" t="s">
        <v>517</v>
      </c>
      <c r="B57" s="97" t="s">
        <v>516</v>
      </c>
      <c r="C57" s="96"/>
      <c r="D57" s="97"/>
      <c r="E57" s="189">
        <v>11204.29</v>
      </c>
      <c r="F57" s="189">
        <v>10617.9</v>
      </c>
      <c r="G57" s="192">
        <f t="shared" si="0"/>
        <v>94.766379663503869</v>
      </c>
      <c r="H57" s="192">
        <f t="shared" si="1"/>
        <v>-586.39000000000124</v>
      </c>
      <c r="I57" s="191"/>
      <c r="J57" s="243"/>
    </row>
    <row r="58" spans="1:10" s="196" customFormat="1">
      <c r="A58" s="174" t="s">
        <v>934</v>
      </c>
      <c r="B58" s="97" t="s">
        <v>935</v>
      </c>
      <c r="C58" s="96"/>
      <c r="D58" s="97"/>
      <c r="E58" s="189">
        <v>68700.820000000007</v>
      </c>
      <c r="F58" s="189">
        <v>66750.13</v>
      </c>
      <c r="G58" s="192">
        <f t="shared" si="0"/>
        <v>97.160601576516854</v>
      </c>
      <c r="H58" s="192">
        <f t="shared" si="1"/>
        <v>-1950.6900000000023</v>
      </c>
      <c r="I58" s="191"/>
      <c r="J58" s="243"/>
    </row>
  </sheetData>
  <mergeCells count="2">
    <mergeCell ref="A2:H2"/>
    <mergeCell ref="I44:I45"/>
  </mergeCells>
  <pageMargins left="0.15748031496062992" right="0.15748031496062992" top="0.19685039370078741" bottom="0.19685039370078741"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sheetPr transitionEvaluation="1">
    <tabColor rgb="FFFFC000"/>
  </sheetPr>
  <dimension ref="A1:I71"/>
  <sheetViews>
    <sheetView showGridLines="0" topLeftCell="A52" zoomScale="83" zoomScaleNormal="83" workbookViewId="0">
      <selection activeCell="A17" sqref="A17:XFD68"/>
    </sheetView>
  </sheetViews>
  <sheetFormatPr defaultRowHeight="12.75" customHeight="1" outlineLevelRow="4"/>
  <cols>
    <col min="1" max="1" width="13.5703125" style="21" customWidth="1"/>
    <col min="2" max="2" width="60.42578125" style="21" customWidth="1"/>
    <col min="3" max="3" width="7.28515625" style="21" customWidth="1"/>
    <col min="4" max="4" width="45" style="21" customWidth="1"/>
    <col min="5" max="5" width="13.7109375" style="21" customWidth="1"/>
    <col min="6" max="6" width="11.42578125" style="21" bestFit="1" customWidth="1"/>
    <col min="7" max="7" width="8.7109375" style="21" customWidth="1"/>
    <col min="8" max="8" width="12.42578125" style="21" customWidth="1"/>
    <col min="9" max="9" width="25.140625" style="21" customWidth="1"/>
    <col min="10" max="16384" width="9.140625" style="21"/>
  </cols>
  <sheetData>
    <row r="1" spans="1:9" ht="15.75">
      <c r="A1" s="55"/>
      <c r="B1" s="56"/>
      <c r="C1" s="57"/>
      <c r="D1" s="20"/>
      <c r="E1" s="20"/>
      <c r="F1" s="20"/>
      <c r="G1" s="57"/>
      <c r="H1" s="90"/>
      <c r="I1" s="57" t="s">
        <v>616</v>
      </c>
    </row>
    <row r="2" spans="1:9">
      <c r="A2" s="256" t="s">
        <v>937</v>
      </c>
      <c r="B2" s="257"/>
      <c r="C2" s="258"/>
      <c r="D2" s="258"/>
      <c r="E2" s="258"/>
      <c r="F2" s="258"/>
      <c r="G2" s="259"/>
      <c r="H2" s="259"/>
      <c r="I2" s="259"/>
    </row>
    <row r="3" spans="1:9" ht="24.75" customHeight="1">
      <c r="A3" s="257"/>
      <c r="B3" s="257"/>
      <c r="C3" s="258"/>
      <c r="D3" s="258"/>
      <c r="E3" s="258"/>
      <c r="F3" s="258"/>
      <c r="G3" s="259"/>
      <c r="H3" s="259"/>
      <c r="I3" s="259"/>
    </row>
    <row r="4" spans="1:9">
      <c r="A4" s="260"/>
      <c r="B4" s="261"/>
      <c r="C4" s="261"/>
      <c r="D4" s="261"/>
      <c r="E4" s="261"/>
    </row>
    <row r="5" spans="1:9" ht="15.75">
      <c r="A5" s="22"/>
      <c r="B5" s="22"/>
      <c r="C5" s="22"/>
      <c r="D5" s="22"/>
      <c r="E5" s="22"/>
      <c r="F5" s="22"/>
      <c r="G5" s="20"/>
      <c r="H5" s="20"/>
      <c r="I5" s="70" t="s">
        <v>0</v>
      </c>
    </row>
    <row r="6" spans="1:9" ht="37.5" customHeight="1">
      <c r="A6" s="11" t="s">
        <v>1</v>
      </c>
      <c r="B6" s="11" t="s">
        <v>2</v>
      </c>
      <c r="C6" s="13" t="s">
        <v>3</v>
      </c>
      <c r="D6" s="14" t="s">
        <v>602</v>
      </c>
      <c r="E6" s="11" t="s">
        <v>603</v>
      </c>
      <c r="F6" s="11" t="s">
        <v>604</v>
      </c>
      <c r="G6" s="11" t="s">
        <v>605</v>
      </c>
      <c r="H6" s="11" t="s">
        <v>606</v>
      </c>
      <c r="I6" s="14" t="s">
        <v>631</v>
      </c>
    </row>
    <row r="7" spans="1:9" ht="25.5">
      <c r="A7" s="11" t="s">
        <v>607</v>
      </c>
      <c r="B7" s="11" t="s">
        <v>608</v>
      </c>
      <c r="C7" s="13" t="s">
        <v>609</v>
      </c>
      <c r="D7" s="14" t="s">
        <v>610</v>
      </c>
      <c r="E7" s="11" t="s">
        <v>611</v>
      </c>
      <c r="F7" s="11" t="s">
        <v>612</v>
      </c>
      <c r="G7" s="11" t="s">
        <v>614</v>
      </c>
      <c r="H7" s="11" t="s">
        <v>615</v>
      </c>
      <c r="I7" s="14" t="s">
        <v>613</v>
      </c>
    </row>
    <row r="8" spans="1:9" ht="51" hidden="1" outlineLevel="4">
      <c r="A8" s="58" t="s">
        <v>134</v>
      </c>
      <c r="B8" s="59" t="s">
        <v>133</v>
      </c>
      <c r="C8" s="58" t="s">
        <v>8</v>
      </c>
      <c r="D8" s="59" t="s">
        <v>9</v>
      </c>
      <c r="E8" s="60">
        <v>44076.84</v>
      </c>
      <c r="F8" s="60">
        <v>44076.84</v>
      </c>
      <c r="G8" s="61">
        <f>F8/E8*100</f>
        <v>100</v>
      </c>
      <c r="H8" s="61">
        <f>F8-E8</f>
        <v>0</v>
      </c>
      <c r="I8" s="23"/>
    </row>
    <row r="9" spans="1:9" ht="51" hidden="1" outlineLevel="4">
      <c r="A9" s="58" t="s">
        <v>134</v>
      </c>
      <c r="B9" s="59" t="s">
        <v>133</v>
      </c>
      <c r="C9" s="58" t="s">
        <v>8</v>
      </c>
      <c r="D9" s="59" t="s">
        <v>9</v>
      </c>
      <c r="E9" s="60">
        <v>588.36</v>
      </c>
      <c r="F9" s="60">
        <v>588.36</v>
      </c>
      <c r="G9" s="61">
        <f t="shared" ref="G9:G13" si="0">F9/E9*100</f>
        <v>100</v>
      </c>
      <c r="H9" s="61">
        <f t="shared" ref="H9:H13" si="1">F9-E9</f>
        <v>0</v>
      </c>
      <c r="I9" s="23"/>
    </row>
    <row r="10" spans="1:9" ht="51" hidden="1" outlineLevel="4">
      <c r="A10" s="58" t="s">
        <v>134</v>
      </c>
      <c r="B10" s="59" t="s">
        <v>133</v>
      </c>
      <c r="C10" s="58" t="s">
        <v>8</v>
      </c>
      <c r="D10" s="59" t="s">
        <v>9</v>
      </c>
      <c r="E10" s="60">
        <v>516.98</v>
      </c>
      <c r="F10" s="60">
        <v>506.77</v>
      </c>
      <c r="G10" s="61">
        <f t="shared" si="0"/>
        <v>98.025068668033583</v>
      </c>
      <c r="H10" s="61">
        <f t="shared" si="1"/>
        <v>-10.210000000000036</v>
      </c>
      <c r="I10" s="23"/>
    </row>
    <row r="11" spans="1:9" ht="51" hidden="1" outlineLevel="4">
      <c r="A11" s="58" t="s">
        <v>134</v>
      </c>
      <c r="B11" s="59" t="s">
        <v>133</v>
      </c>
      <c r="C11" s="58" t="s">
        <v>8</v>
      </c>
      <c r="D11" s="59" t="s">
        <v>9</v>
      </c>
      <c r="E11" s="60">
        <v>171.86</v>
      </c>
      <c r="F11" s="60">
        <v>171.86</v>
      </c>
      <c r="G11" s="61">
        <f t="shared" si="0"/>
        <v>100</v>
      </c>
      <c r="H11" s="61">
        <f t="shared" si="1"/>
        <v>0</v>
      </c>
      <c r="I11" s="23"/>
    </row>
    <row r="12" spans="1:9" ht="51" hidden="1" outlineLevel="4">
      <c r="A12" s="58" t="s">
        <v>134</v>
      </c>
      <c r="B12" s="59" t="s">
        <v>133</v>
      </c>
      <c r="C12" s="58" t="s">
        <v>8</v>
      </c>
      <c r="D12" s="59" t="s">
        <v>9</v>
      </c>
      <c r="E12" s="60">
        <v>175.5</v>
      </c>
      <c r="F12" s="60">
        <v>175.5</v>
      </c>
      <c r="G12" s="61">
        <f t="shared" si="0"/>
        <v>100</v>
      </c>
      <c r="H12" s="61">
        <f t="shared" si="1"/>
        <v>0</v>
      </c>
      <c r="I12" s="23"/>
    </row>
    <row r="13" spans="1:9" ht="51" hidden="1" outlineLevel="4">
      <c r="A13" s="58" t="s">
        <v>134</v>
      </c>
      <c r="B13" s="59" t="s">
        <v>133</v>
      </c>
      <c r="C13" s="58" t="s">
        <v>8</v>
      </c>
      <c r="D13" s="59" t="s">
        <v>9</v>
      </c>
      <c r="E13" s="60">
        <v>98.15</v>
      </c>
      <c r="F13" s="60">
        <v>98.15</v>
      </c>
      <c r="G13" s="61">
        <f t="shared" si="0"/>
        <v>100</v>
      </c>
      <c r="H13" s="61">
        <f t="shared" si="1"/>
        <v>0</v>
      </c>
      <c r="I13" s="23"/>
    </row>
    <row r="14" spans="1:9" ht="12.75" hidden="1" customHeight="1">
      <c r="A14" s="103"/>
      <c r="B14" s="103"/>
      <c r="C14" s="103"/>
      <c r="D14" s="103" t="s">
        <v>625</v>
      </c>
      <c r="E14" s="104">
        <v>744304</v>
      </c>
      <c r="F14" s="104">
        <v>701552.9</v>
      </c>
      <c r="G14" s="103"/>
      <c r="H14" s="103"/>
      <c r="I14" s="103"/>
    </row>
    <row r="15" spans="1:9" ht="12.75" hidden="1" customHeight="1">
      <c r="A15" s="103"/>
      <c r="B15" s="103"/>
      <c r="C15" s="103"/>
      <c r="D15" s="103"/>
      <c r="E15" s="104" t="e">
        <f>E14-#REF!</f>
        <v>#REF!</v>
      </c>
      <c r="F15" s="104" t="e">
        <f>F14-#REF!</f>
        <v>#REF!</v>
      </c>
      <c r="G15" s="103"/>
      <c r="H15" s="103"/>
      <c r="I15" s="103"/>
    </row>
    <row r="16" spans="1:9" ht="25.5">
      <c r="A16" s="94" t="s">
        <v>134</v>
      </c>
      <c r="B16" s="95" t="s">
        <v>133</v>
      </c>
      <c r="C16" s="94" t="s">
        <v>8</v>
      </c>
      <c r="D16" s="95" t="s">
        <v>648</v>
      </c>
      <c r="E16" s="98">
        <v>47174.45</v>
      </c>
      <c r="F16" s="98">
        <v>47169.77</v>
      </c>
      <c r="G16" s="105">
        <f>F16/E16*100</f>
        <v>99.990079375594192</v>
      </c>
      <c r="H16" s="105">
        <f>F16-E16</f>
        <v>-4.680000000000291</v>
      </c>
      <c r="I16" s="23"/>
    </row>
    <row r="17" spans="1:9" ht="51">
      <c r="A17" s="94" t="s">
        <v>132</v>
      </c>
      <c r="B17" s="95" t="s">
        <v>131</v>
      </c>
      <c r="C17" s="94" t="s">
        <v>8</v>
      </c>
      <c r="D17" s="95" t="s">
        <v>648</v>
      </c>
      <c r="E17" s="98">
        <v>3307.83</v>
      </c>
      <c r="F17" s="98">
        <v>3293.56</v>
      </c>
      <c r="G17" s="105">
        <f t="shared" ref="G17:G70" si="2">F17/E17*100</f>
        <v>99.568599353654818</v>
      </c>
      <c r="H17" s="105">
        <f t="shared" ref="H17:H70" si="3">F17-E17</f>
        <v>-14.269999999999982</v>
      </c>
      <c r="I17" s="23"/>
    </row>
    <row r="18" spans="1:9" ht="25.5">
      <c r="A18" s="94" t="s">
        <v>732</v>
      </c>
      <c r="B18" s="95" t="s">
        <v>733</v>
      </c>
      <c r="C18" s="94" t="s">
        <v>8</v>
      </c>
      <c r="D18" s="95" t="s">
        <v>648</v>
      </c>
      <c r="E18" s="98">
        <v>31.56</v>
      </c>
      <c r="F18" s="98">
        <v>31.47</v>
      </c>
      <c r="G18" s="105">
        <f t="shared" si="2"/>
        <v>99.714828897338407</v>
      </c>
      <c r="H18" s="105">
        <f t="shared" si="3"/>
        <v>-8.9999999999999858E-2</v>
      </c>
      <c r="I18" s="23"/>
    </row>
    <row r="19" spans="1:9" ht="25.5">
      <c r="A19" s="94" t="s">
        <v>130</v>
      </c>
      <c r="B19" s="95" t="s">
        <v>68</v>
      </c>
      <c r="C19" s="94" t="s">
        <v>69</v>
      </c>
      <c r="D19" s="95" t="s">
        <v>68</v>
      </c>
      <c r="E19" s="98">
        <v>157144.42000000001</v>
      </c>
      <c r="F19" s="98">
        <v>140087.18</v>
      </c>
      <c r="G19" s="105">
        <f t="shared" si="2"/>
        <v>89.145500680202318</v>
      </c>
      <c r="H19" s="105">
        <f t="shared" si="3"/>
        <v>-17057.24000000002</v>
      </c>
      <c r="I19" s="23"/>
    </row>
    <row r="20" spans="1:9" ht="38.25">
      <c r="A20" s="94" t="s">
        <v>130</v>
      </c>
      <c r="B20" s="95" t="s">
        <v>68</v>
      </c>
      <c r="C20" s="94" t="s">
        <v>734</v>
      </c>
      <c r="D20" s="95" t="s">
        <v>735</v>
      </c>
      <c r="E20" s="98">
        <v>14920.5</v>
      </c>
      <c r="F20" s="98">
        <v>14920.5</v>
      </c>
      <c r="G20" s="105">
        <f t="shared" si="2"/>
        <v>100</v>
      </c>
      <c r="H20" s="105">
        <f t="shared" si="3"/>
        <v>0</v>
      </c>
      <c r="I20" s="23"/>
    </row>
    <row r="21" spans="1:9" ht="25.5">
      <c r="A21" s="96" t="s">
        <v>129</v>
      </c>
      <c r="B21" s="97" t="s">
        <v>128</v>
      </c>
      <c r="C21" s="96"/>
      <c r="D21" s="97"/>
      <c r="E21" s="99">
        <v>222578.76</v>
      </c>
      <c r="F21" s="99">
        <v>205502.49</v>
      </c>
      <c r="G21" s="107">
        <f t="shared" si="2"/>
        <v>92.327987630086525</v>
      </c>
      <c r="H21" s="107">
        <f t="shared" si="3"/>
        <v>-17076.270000000019</v>
      </c>
      <c r="I21" s="68"/>
    </row>
    <row r="22" spans="1:9">
      <c r="A22" s="94" t="s">
        <v>127</v>
      </c>
      <c r="B22" s="95" t="s">
        <v>126</v>
      </c>
      <c r="C22" s="94" t="s">
        <v>8</v>
      </c>
      <c r="D22" s="95" t="s">
        <v>648</v>
      </c>
      <c r="E22" s="98">
        <v>76.599999999999994</v>
      </c>
      <c r="F22" s="98">
        <v>67.59</v>
      </c>
      <c r="G22" s="105">
        <f t="shared" si="2"/>
        <v>88.237597911227155</v>
      </c>
      <c r="H22" s="105">
        <f t="shared" si="3"/>
        <v>-9.0099999999999909</v>
      </c>
      <c r="I22" s="23"/>
    </row>
    <row r="23" spans="1:9" ht="25.5">
      <c r="A23" s="96" t="s">
        <v>125</v>
      </c>
      <c r="B23" s="97" t="s">
        <v>124</v>
      </c>
      <c r="C23" s="96"/>
      <c r="D23" s="97"/>
      <c r="E23" s="99">
        <v>76.599999999999994</v>
      </c>
      <c r="F23" s="99">
        <v>67.59</v>
      </c>
      <c r="G23" s="107">
        <f t="shared" si="2"/>
        <v>88.237597911227155</v>
      </c>
      <c r="H23" s="107">
        <f t="shared" si="3"/>
        <v>-9.0099999999999909</v>
      </c>
      <c r="I23" s="68"/>
    </row>
    <row r="24" spans="1:9">
      <c r="A24" s="96" t="s">
        <v>123</v>
      </c>
      <c r="B24" s="97" t="s">
        <v>122</v>
      </c>
      <c r="C24" s="96"/>
      <c r="D24" s="97"/>
      <c r="E24" s="99">
        <v>222655.35</v>
      </c>
      <c r="F24" s="99">
        <v>205570.08</v>
      </c>
      <c r="G24" s="107">
        <f t="shared" si="2"/>
        <v>92.326584562194441</v>
      </c>
      <c r="H24" s="107">
        <f t="shared" si="3"/>
        <v>-17085.270000000019</v>
      </c>
      <c r="I24" s="68"/>
    </row>
    <row r="25" spans="1:9" ht="38.25">
      <c r="A25" s="94" t="s">
        <v>121</v>
      </c>
      <c r="B25" s="95" t="s">
        <v>120</v>
      </c>
      <c r="C25" s="94" t="s">
        <v>8</v>
      </c>
      <c r="D25" s="95" t="s">
        <v>648</v>
      </c>
      <c r="E25" s="98">
        <v>47482.77</v>
      </c>
      <c r="F25" s="98">
        <v>47482.75</v>
      </c>
      <c r="G25" s="105">
        <f t="shared" si="2"/>
        <v>99.999957879458179</v>
      </c>
      <c r="H25" s="105">
        <f t="shared" si="3"/>
        <v>-1.9999999996798579E-2</v>
      </c>
      <c r="I25" s="23"/>
    </row>
    <row r="26" spans="1:9" ht="25.5">
      <c r="A26" s="94" t="s">
        <v>119</v>
      </c>
      <c r="B26" s="95" t="s">
        <v>118</v>
      </c>
      <c r="C26" s="94" t="s">
        <v>8</v>
      </c>
      <c r="D26" s="95" t="s">
        <v>648</v>
      </c>
      <c r="E26" s="98">
        <v>2342.25</v>
      </c>
      <c r="F26" s="98">
        <v>2342.25</v>
      </c>
      <c r="G26" s="105">
        <f t="shared" si="2"/>
        <v>100</v>
      </c>
      <c r="H26" s="105">
        <f t="shared" si="3"/>
        <v>0</v>
      </c>
      <c r="I26" s="23"/>
    </row>
    <row r="27" spans="1:9" ht="25.5">
      <c r="A27" s="94" t="s">
        <v>117</v>
      </c>
      <c r="B27" s="95" t="s">
        <v>68</v>
      </c>
      <c r="C27" s="94" t="s">
        <v>69</v>
      </c>
      <c r="D27" s="95" t="s">
        <v>68</v>
      </c>
      <c r="E27" s="98">
        <v>338493.78</v>
      </c>
      <c r="F27" s="98">
        <v>312748.34000000003</v>
      </c>
      <c r="G27" s="105">
        <f t="shared" si="2"/>
        <v>92.394117256748416</v>
      </c>
      <c r="H27" s="105">
        <f t="shared" si="3"/>
        <v>-25745.440000000002</v>
      </c>
      <c r="I27" s="23"/>
    </row>
    <row r="28" spans="1:9" ht="38.25">
      <c r="A28" s="94" t="s">
        <v>117</v>
      </c>
      <c r="B28" s="95" t="s">
        <v>68</v>
      </c>
      <c r="C28" s="94" t="s">
        <v>734</v>
      </c>
      <c r="D28" s="95" t="s">
        <v>735</v>
      </c>
      <c r="E28" s="98">
        <v>21387.3</v>
      </c>
      <c r="F28" s="98">
        <v>21387.3</v>
      </c>
      <c r="G28" s="105">
        <f t="shared" si="2"/>
        <v>100</v>
      </c>
      <c r="H28" s="105">
        <f t="shared" si="3"/>
        <v>0</v>
      </c>
      <c r="I28" s="23"/>
    </row>
    <row r="29" spans="1:9" ht="102">
      <c r="A29" s="94" t="s">
        <v>116</v>
      </c>
      <c r="B29" s="106" t="s">
        <v>736</v>
      </c>
      <c r="C29" s="94" t="s">
        <v>102</v>
      </c>
      <c r="D29" s="95" t="s">
        <v>101</v>
      </c>
      <c r="E29" s="98">
        <v>5</v>
      </c>
      <c r="F29" s="98">
        <v>5</v>
      </c>
      <c r="G29" s="105">
        <f t="shared" si="2"/>
        <v>100</v>
      </c>
      <c r="H29" s="105">
        <f t="shared" si="3"/>
        <v>0</v>
      </c>
      <c r="I29" s="23"/>
    </row>
    <row r="30" spans="1:9" ht="114.75">
      <c r="A30" s="94" t="s">
        <v>113</v>
      </c>
      <c r="B30" s="106" t="s">
        <v>737</v>
      </c>
      <c r="C30" s="94" t="s">
        <v>8</v>
      </c>
      <c r="D30" s="95" t="s">
        <v>648</v>
      </c>
      <c r="E30" s="98">
        <v>527.78</v>
      </c>
      <c r="F30" s="98">
        <v>527.78</v>
      </c>
      <c r="G30" s="105">
        <f t="shared" si="2"/>
        <v>100</v>
      </c>
      <c r="H30" s="105">
        <f t="shared" si="3"/>
        <v>0</v>
      </c>
      <c r="I30" s="23"/>
    </row>
    <row r="31" spans="1:9" ht="114.75">
      <c r="A31" s="94" t="s">
        <v>113</v>
      </c>
      <c r="B31" s="106" t="s">
        <v>737</v>
      </c>
      <c r="C31" s="94" t="s">
        <v>112</v>
      </c>
      <c r="D31" s="95" t="s">
        <v>111</v>
      </c>
      <c r="E31" s="98">
        <v>6270.5</v>
      </c>
      <c r="F31" s="98">
        <v>6270.5</v>
      </c>
      <c r="G31" s="105">
        <f t="shared" si="2"/>
        <v>100</v>
      </c>
      <c r="H31" s="105">
        <f t="shared" si="3"/>
        <v>0</v>
      </c>
      <c r="I31" s="23"/>
    </row>
    <row r="32" spans="1:9" ht="114.75">
      <c r="A32" s="94" t="s">
        <v>113</v>
      </c>
      <c r="B32" s="106" t="s">
        <v>737</v>
      </c>
      <c r="C32" s="94" t="s">
        <v>115</v>
      </c>
      <c r="D32" s="95" t="s">
        <v>114</v>
      </c>
      <c r="E32" s="98">
        <v>828.8</v>
      </c>
      <c r="F32" s="98">
        <v>810.72</v>
      </c>
      <c r="G32" s="105">
        <f t="shared" si="2"/>
        <v>97.818532818532816</v>
      </c>
      <c r="H32" s="105">
        <f t="shared" si="3"/>
        <v>-18.079999999999927</v>
      </c>
      <c r="I32" s="23"/>
    </row>
    <row r="33" spans="1:9" ht="38.25">
      <c r="A33" s="96" t="s">
        <v>110</v>
      </c>
      <c r="B33" s="97" t="s">
        <v>109</v>
      </c>
      <c r="C33" s="96"/>
      <c r="D33" s="97"/>
      <c r="E33" s="99">
        <v>417338.18</v>
      </c>
      <c r="F33" s="99">
        <v>391574.64</v>
      </c>
      <c r="G33" s="105">
        <f t="shared" si="2"/>
        <v>93.826699488649709</v>
      </c>
      <c r="H33" s="105">
        <f t="shared" si="3"/>
        <v>-25763.539999999979</v>
      </c>
      <c r="I33" s="23"/>
    </row>
    <row r="34" spans="1:9">
      <c r="A34" s="96" t="s">
        <v>108</v>
      </c>
      <c r="B34" s="97" t="s">
        <v>107</v>
      </c>
      <c r="C34" s="96"/>
      <c r="D34" s="97"/>
      <c r="E34" s="99">
        <v>417338.18</v>
      </c>
      <c r="F34" s="99">
        <v>391574.64</v>
      </c>
      <c r="G34" s="105">
        <f t="shared" si="2"/>
        <v>93.826699488649709</v>
      </c>
      <c r="H34" s="105">
        <f t="shared" si="3"/>
        <v>-25763.539999999979</v>
      </c>
      <c r="I34" s="23"/>
    </row>
    <row r="35" spans="1:9" ht="38.25">
      <c r="A35" s="94" t="s">
        <v>106</v>
      </c>
      <c r="B35" s="95" t="s">
        <v>105</v>
      </c>
      <c r="C35" s="94" t="s">
        <v>8</v>
      </c>
      <c r="D35" s="95" t="s">
        <v>648</v>
      </c>
      <c r="E35" s="98">
        <v>23895.65</v>
      </c>
      <c r="F35" s="98">
        <v>23895.65</v>
      </c>
      <c r="G35" s="105">
        <f t="shared" si="2"/>
        <v>100</v>
      </c>
      <c r="H35" s="105">
        <f t="shared" si="3"/>
        <v>0</v>
      </c>
      <c r="I35" s="23"/>
    </row>
    <row r="36" spans="1:9" ht="25.5">
      <c r="A36" s="94" t="s">
        <v>104</v>
      </c>
      <c r="B36" s="95" t="s">
        <v>103</v>
      </c>
      <c r="C36" s="94" t="s">
        <v>102</v>
      </c>
      <c r="D36" s="95" t="s">
        <v>101</v>
      </c>
      <c r="E36" s="98">
        <v>25</v>
      </c>
      <c r="F36" s="98">
        <v>25</v>
      </c>
      <c r="G36" s="105">
        <f t="shared" si="2"/>
        <v>100</v>
      </c>
      <c r="H36" s="105">
        <f t="shared" si="3"/>
        <v>0</v>
      </c>
      <c r="I36" s="23"/>
    </row>
    <row r="37" spans="1:9" ht="25.5">
      <c r="A37" s="96" t="s">
        <v>100</v>
      </c>
      <c r="B37" s="97" t="s">
        <v>99</v>
      </c>
      <c r="C37" s="96"/>
      <c r="D37" s="97"/>
      <c r="E37" s="99">
        <v>23920.65</v>
      </c>
      <c r="F37" s="99">
        <v>23920.65</v>
      </c>
      <c r="G37" s="105">
        <f t="shared" si="2"/>
        <v>100</v>
      </c>
      <c r="H37" s="105">
        <f t="shared" si="3"/>
        <v>0</v>
      </c>
      <c r="I37" s="23"/>
    </row>
    <row r="38" spans="1:9" ht="25.5">
      <c r="A38" s="94" t="s">
        <v>98</v>
      </c>
      <c r="B38" s="95" t="s">
        <v>97</v>
      </c>
      <c r="C38" s="94" t="s">
        <v>8</v>
      </c>
      <c r="D38" s="95" t="s">
        <v>648</v>
      </c>
      <c r="E38" s="98">
        <v>153.5</v>
      </c>
      <c r="F38" s="98">
        <v>153.5</v>
      </c>
      <c r="G38" s="105">
        <f t="shared" si="2"/>
        <v>100</v>
      </c>
      <c r="H38" s="105">
        <f t="shared" si="3"/>
        <v>0</v>
      </c>
      <c r="I38" s="23"/>
    </row>
    <row r="39" spans="1:9" ht="25.5">
      <c r="A39" s="96" t="s">
        <v>96</v>
      </c>
      <c r="B39" s="97" t="s">
        <v>95</v>
      </c>
      <c r="C39" s="96"/>
      <c r="D39" s="97"/>
      <c r="E39" s="99">
        <v>153.5</v>
      </c>
      <c r="F39" s="99">
        <v>153.5</v>
      </c>
      <c r="G39" s="105">
        <f t="shared" si="2"/>
        <v>100</v>
      </c>
      <c r="H39" s="105">
        <f t="shared" si="3"/>
        <v>0</v>
      </c>
      <c r="I39" s="23"/>
    </row>
    <row r="40" spans="1:9">
      <c r="A40" s="96" t="s">
        <v>94</v>
      </c>
      <c r="B40" s="97" t="s">
        <v>93</v>
      </c>
      <c r="C40" s="96"/>
      <c r="D40" s="97"/>
      <c r="E40" s="99">
        <v>24074.15</v>
      </c>
      <c r="F40" s="99">
        <v>24074.15</v>
      </c>
      <c r="G40" s="105">
        <f t="shared" si="2"/>
        <v>100</v>
      </c>
      <c r="H40" s="105">
        <f t="shared" si="3"/>
        <v>0</v>
      </c>
      <c r="I40" s="23"/>
    </row>
    <row r="41" spans="1:9" ht="38.25">
      <c r="A41" s="94" t="s">
        <v>92</v>
      </c>
      <c r="B41" s="95" t="s">
        <v>91</v>
      </c>
      <c r="C41" s="94" t="s">
        <v>8</v>
      </c>
      <c r="D41" s="95" t="s">
        <v>648</v>
      </c>
      <c r="E41" s="98">
        <v>7019.07</v>
      </c>
      <c r="F41" s="98">
        <v>7019.07</v>
      </c>
      <c r="G41" s="105">
        <f t="shared" si="2"/>
        <v>100</v>
      </c>
      <c r="H41" s="105">
        <f t="shared" si="3"/>
        <v>0</v>
      </c>
      <c r="I41" s="23"/>
    </row>
    <row r="42" spans="1:9">
      <c r="A42" s="94" t="s">
        <v>90</v>
      </c>
      <c r="B42" s="95" t="s">
        <v>89</v>
      </c>
      <c r="C42" s="94" t="s">
        <v>8</v>
      </c>
      <c r="D42" s="95" t="s">
        <v>648</v>
      </c>
      <c r="E42" s="98">
        <v>765.56</v>
      </c>
      <c r="F42" s="98">
        <v>765.56</v>
      </c>
      <c r="G42" s="105">
        <f t="shared" si="2"/>
        <v>100</v>
      </c>
      <c r="H42" s="105">
        <f t="shared" si="3"/>
        <v>0</v>
      </c>
      <c r="I42" s="23"/>
    </row>
    <row r="43" spans="1:9" ht="25.5">
      <c r="A43" s="94" t="s">
        <v>88</v>
      </c>
      <c r="B43" s="95" t="s">
        <v>87</v>
      </c>
      <c r="C43" s="94" t="s">
        <v>86</v>
      </c>
      <c r="D43" s="95" t="s">
        <v>85</v>
      </c>
      <c r="E43" s="98">
        <v>8416.2000000000007</v>
      </c>
      <c r="F43" s="98">
        <v>8416.2000000000007</v>
      </c>
      <c r="G43" s="105">
        <f t="shared" si="2"/>
        <v>100</v>
      </c>
      <c r="H43" s="105">
        <f t="shared" si="3"/>
        <v>0</v>
      </c>
      <c r="I43" s="23"/>
    </row>
    <row r="44" spans="1:9">
      <c r="A44" s="96" t="s">
        <v>84</v>
      </c>
      <c r="B44" s="97" t="s">
        <v>83</v>
      </c>
      <c r="C44" s="96"/>
      <c r="D44" s="97"/>
      <c r="E44" s="99">
        <v>16200.83</v>
      </c>
      <c r="F44" s="99">
        <v>16200.82</v>
      </c>
      <c r="G44" s="107">
        <f t="shared" si="2"/>
        <v>99.999938274767402</v>
      </c>
      <c r="H44" s="107">
        <f t="shared" si="3"/>
        <v>-1.0000000000218279E-2</v>
      </c>
      <c r="I44" s="68"/>
    </row>
    <row r="45" spans="1:9" ht="25.5">
      <c r="A45" s="94" t="s">
        <v>82</v>
      </c>
      <c r="B45" s="95" t="s">
        <v>81</v>
      </c>
      <c r="C45" s="94" t="s">
        <v>8</v>
      </c>
      <c r="D45" s="95" t="s">
        <v>648</v>
      </c>
      <c r="E45" s="98">
        <v>228.49</v>
      </c>
      <c r="F45" s="98">
        <v>227.8</v>
      </c>
      <c r="G45" s="105">
        <f t="shared" si="2"/>
        <v>99.698017418705419</v>
      </c>
      <c r="H45" s="105">
        <f t="shared" si="3"/>
        <v>-0.68999999999999773</v>
      </c>
      <c r="I45" s="23"/>
    </row>
    <row r="46" spans="1:9" ht="25.5">
      <c r="A46" s="96" t="s">
        <v>80</v>
      </c>
      <c r="B46" s="97" t="s">
        <v>79</v>
      </c>
      <c r="C46" s="96"/>
      <c r="D46" s="97"/>
      <c r="E46" s="99">
        <v>228.49</v>
      </c>
      <c r="F46" s="99">
        <v>227.8</v>
      </c>
      <c r="G46" s="107">
        <f t="shared" si="2"/>
        <v>99.698017418705419</v>
      </c>
      <c r="H46" s="107">
        <f t="shared" si="3"/>
        <v>-0.68999999999999773</v>
      </c>
      <c r="I46" s="68"/>
    </row>
    <row r="47" spans="1:9">
      <c r="A47" s="96" t="s">
        <v>78</v>
      </c>
      <c r="B47" s="97" t="s">
        <v>77</v>
      </c>
      <c r="C47" s="96"/>
      <c r="D47" s="97"/>
      <c r="E47" s="99">
        <v>16429.32</v>
      </c>
      <c r="F47" s="99">
        <v>16428.63</v>
      </c>
      <c r="G47" s="107">
        <f t="shared" si="2"/>
        <v>99.995800191365205</v>
      </c>
      <c r="H47" s="107">
        <f t="shared" si="3"/>
        <v>-0.68999999999869033</v>
      </c>
      <c r="I47" s="68"/>
    </row>
    <row r="48" spans="1:9">
      <c r="A48" s="94" t="s">
        <v>76</v>
      </c>
      <c r="B48" s="95" t="s">
        <v>75</v>
      </c>
      <c r="C48" s="94" t="s">
        <v>8</v>
      </c>
      <c r="D48" s="95" t="s">
        <v>648</v>
      </c>
      <c r="E48" s="98">
        <v>576</v>
      </c>
      <c r="F48" s="98">
        <v>570</v>
      </c>
      <c r="G48" s="105">
        <f t="shared" si="2"/>
        <v>98.958333333333343</v>
      </c>
      <c r="H48" s="105">
        <f t="shared" si="3"/>
        <v>-6</v>
      </c>
      <c r="I48" s="23"/>
    </row>
    <row r="49" spans="1:9">
      <c r="A49" s="94" t="s">
        <v>74</v>
      </c>
      <c r="B49" s="95" t="s">
        <v>73</v>
      </c>
      <c r="C49" s="94" t="s">
        <v>72</v>
      </c>
      <c r="D49" s="95" t="s">
        <v>71</v>
      </c>
      <c r="E49" s="98">
        <v>151.80000000000001</v>
      </c>
      <c r="F49" s="98">
        <v>151.79</v>
      </c>
      <c r="G49" s="105">
        <f t="shared" si="2"/>
        <v>99.99341238471672</v>
      </c>
      <c r="H49" s="105">
        <f t="shared" si="3"/>
        <v>-1.0000000000019327E-2</v>
      </c>
      <c r="I49" s="23"/>
    </row>
    <row r="50" spans="1:9" ht="25.5">
      <c r="A50" s="94" t="s">
        <v>70</v>
      </c>
      <c r="B50" s="95" t="s">
        <v>68</v>
      </c>
      <c r="C50" s="94" t="s">
        <v>69</v>
      </c>
      <c r="D50" s="95" t="s">
        <v>68</v>
      </c>
      <c r="E50" s="98">
        <v>10598.1</v>
      </c>
      <c r="F50" s="98">
        <v>9641.4699999999993</v>
      </c>
      <c r="G50" s="105">
        <f t="shared" si="2"/>
        <v>90.973570734376906</v>
      </c>
      <c r="H50" s="105">
        <f t="shared" si="3"/>
        <v>-956.63000000000102</v>
      </c>
      <c r="I50" s="23"/>
    </row>
    <row r="51" spans="1:9" ht="63.75">
      <c r="A51" s="94" t="s">
        <v>67</v>
      </c>
      <c r="B51" s="106" t="s">
        <v>66</v>
      </c>
      <c r="C51" s="94" t="s">
        <v>65</v>
      </c>
      <c r="D51" s="95" t="s">
        <v>64</v>
      </c>
      <c r="E51" s="98">
        <v>8829.2000000000007</v>
      </c>
      <c r="F51" s="98">
        <v>8829.15</v>
      </c>
      <c r="G51" s="105">
        <f t="shared" si="2"/>
        <v>99.999433697277212</v>
      </c>
      <c r="H51" s="105">
        <f t="shared" si="3"/>
        <v>-5.0000000001091394E-2</v>
      </c>
      <c r="I51" s="23"/>
    </row>
    <row r="52" spans="1:9">
      <c r="A52" s="96" t="s">
        <v>62</v>
      </c>
      <c r="B52" s="97" t="s">
        <v>61</v>
      </c>
      <c r="C52" s="96"/>
      <c r="D52" s="97"/>
      <c r="E52" s="99">
        <v>20155.099999999999</v>
      </c>
      <c r="F52" s="99">
        <v>19192.400000000001</v>
      </c>
      <c r="G52" s="107">
        <f t="shared" si="2"/>
        <v>95.223541436162577</v>
      </c>
      <c r="H52" s="107">
        <f t="shared" si="3"/>
        <v>-962.69999999999709</v>
      </c>
      <c r="I52" s="68"/>
    </row>
    <row r="53" spans="1:9" ht="38.25">
      <c r="A53" s="94" t="s">
        <v>60</v>
      </c>
      <c r="B53" s="95" t="s">
        <v>59</v>
      </c>
      <c r="C53" s="94" t="s">
        <v>8</v>
      </c>
      <c r="D53" s="95" t="s">
        <v>648</v>
      </c>
      <c r="E53" s="98">
        <v>299.60000000000002</v>
      </c>
      <c r="F53" s="98">
        <v>299.38</v>
      </c>
      <c r="G53" s="105">
        <f t="shared" si="2"/>
        <v>99.926568758344445</v>
      </c>
      <c r="H53" s="105">
        <f t="shared" si="3"/>
        <v>-0.22000000000002728</v>
      </c>
      <c r="I53" s="23"/>
    </row>
    <row r="54" spans="1:9">
      <c r="A54" s="96" t="s">
        <v>58</v>
      </c>
      <c r="B54" s="97" t="s">
        <v>57</v>
      </c>
      <c r="C54" s="96"/>
      <c r="D54" s="97"/>
      <c r="E54" s="99">
        <v>299.60000000000002</v>
      </c>
      <c r="F54" s="99">
        <v>299.38</v>
      </c>
      <c r="G54" s="107">
        <f t="shared" si="2"/>
        <v>99.926568758344445</v>
      </c>
      <c r="H54" s="107">
        <f t="shared" si="3"/>
        <v>-0.22000000000002728</v>
      </c>
      <c r="I54" s="68"/>
    </row>
    <row r="55" spans="1:9" ht="25.5">
      <c r="A55" s="96" t="s">
        <v>56</v>
      </c>
      <c r="B55" s="97" t="s">
        <v>55</v>
      </c>
      <c r="C55" s="96"/>
      <c r="D55" s="97"/>
      <c r="E55" s="99">
        <v>20454.7</v>
      </c>
      <c r="F55" s="99">
        <v>19491.78</v>
      </c>
      <c r="G55" s="107">
        <f t="shared" si="2"/>
        <v>95.292426679442855</v>
      </c>
      <c r="H55" s="107">
        <f t="shared" si="3"/>
        <v>-962.92000000000189</v>
      </c>
      <c r="I55" s="68"/>
    </row>
    <row r="56" spans="1:9">
      <c r="A56" s="94" t="s">
        <v>54</v>
      </c>
      <c r="B56" s="95" t="s">
        <v>53</v>
      </c>
      <c r="C56" s="94" t="s">
        <v>8</v>
      </c>
      <c r="D56" s="95" t="s">
        <v>648</v>
      </c>
      <c r="E56" s="98">
        <v>2446.67</v>
      </c>
      <c r="F56" s="98">
        <v>2359.19</v>
      </c>
      <c r="G56" s="105">
        <f t="shared" si="2"/>
        <v>96.424528031978156</v>
      </c>
      <c r="H56" s="105">
        <f t="shared" si="3"/>
        <v>-87.480000000000018</v>
      </c>
      <c r="I56" s="23"/>
    </row>
    <row r="57" spans="1:9" ht="51">
      <c r="A57" s="94" t="s">
        <v>738</v>
      </c>
      <c r="B57" s="95" t="s">
        <v>49</v>
      </c>
      <c r="C57" s="94" t="s">
        <v>48</v>
      </c>
      <c r="D57" s="95" t="s">
        <v>739</v>
      </c>
      <c r="E57" s="98">
        <v>16081.25</v>
      </c>
      <c r="F57" s="98">
        <v>16081.25</v>
      </c>
      <c r="G57" s="105">
        <f t="shared" si="2"/>
        <v>100</v>
      </c>
      <c r="H57" s="105">
        <f t="shared" si="3"/>
        <v>0</v>
      </c>
      <c r="I57" s="23"/>
    </row>
    <row r="58" spans="1:9" ht="51">
      <c r="A58" s="94" t="s">
        <v>738</v>
      </c>
      <c r="B58" s="95" t="s">
        <v>49</v>
      </c>
      <c r="C58" s="94" t="s">
        <v>51</v>
      </c>
      <c r="D58" s="95" t="s">
        <v>740</v>
      </c>
      <c r="E58" s="98">
        <v>5360.42</v>
      </c>
      <c r="F58" s="98">
        <v>5360.42</v>
      </c>
      <c r="G58" s="105">
        <f t="shared" si="2"/>
        <v>100</v>
      </c>
      <c r="H58" s="105">
        <f t="shared" si="3"/>
        <v>0</v>
      </c>
      <c r="I58" s="23"/>
    </row>
    <row r="59" spans="1:9" ht="25.5">
      <c r="A59" s="96" t="s">
        <v>47</v>
      </c>
      <c r="B59" s="97" t="s">
        <v>46</v>
      </c>
      <c r="C59" s="96"/>
      <c r="D59" s="97"/>
      <c r="E59" s="99">
        <v>23888.34</v>
      </c>
      <c r="F59" s="99">
        <v>23800.85</v>
      </c>
      <c r="G59" s="107">
        <f t="shared" si="2"/>
        <v>99.633754375565644</v>
      </c>
      <c r="H59" s="107">
        <f t="shared" si="3"/>
        <v>-87.490000000001601</v>
      </c>
      <c r="I59" s="68"/>
    </row>
    <row r="60" spans="1:9" ht="38.25">
      <c r="A60" s="96" t="s">
        <v>45</v>
      </c>
      <c r="B60" s="97" t="s">
        <v>44</v>
      </c>
      <c r="C60" s="96"/>
      <c r="D60" s="97"/>
      <c r="E60" s="99">
        <v>23888.34</v>
      </c>
      <c r="F60" s="99">
        <v>23800.85</v>
      </c>
      <c r="G60" s="107">
        <f t="shared" si="2"/>
        <v>99.633754375565644</v>
      </c>
      <c r="H60" s="107">
        <f t="shared" si="3"/>
        <v>-87.490000000001601</v>
      </c>
      <c r="I60" s="68"/>
    </row>
    <row r="61" spans="1:9">
      <c r="A61" s="94" t="s">
        <v>43</v>
      </c>
      <c r="B61" s="95" t="s">
        <v>42</v>
      </c>
      <c r="C61" s="94" t="s">
        <v>8</v>
      </c>
      <c r="D61" s="95" t="s">
        <v>648</v>
      </c>
      <c r="E61" s="98">
        <v>3167.67</v>
      </c>
      <c r="F61" s="98">
        <v>3167.67</v>
      </c>
      <c r="G61" s="105">
        <f t="shared" si="2"/>
        <v>100</v>
      </c>
      <c r="H61" s="105">
        <f t="shared" si="3"/>
        <v>0</v>
      </c>
      <c r="I61" s="23"/>
    </row>
    <row r="62" spans="1:9" ht="25.5">
      <c r="A62" s="96" t="s">
        <v>41</v>
      </c>
      <c r="B62" s="97" t="s">
        <v>40</v>
      </c>
      <c r="C62" s="96"/>
      <c r="D62" s="95" t="s">
        <v>648</v>
      </c>
      <c r="E62" s="99">
        <v>3167.67</v>
      </c>
      <c r="F62" s="99">
        <v>3167.67</v>
      </c>
      <c r="G62" s="107">
        <f t="shared" si="2"/>
        <v>100</v>
      </c>
      <c r="H62" s="107">
        <f t="shared" si="3"/>
        <v>0</v>
      </c>
      <c r="I62" s="68"/>
    </row>
    <row r="63" spans="1:9">
      <c r="A63" s="94" t="s">
        <v>39</v>
      </c>
      <c r="B63" s="95" t="s">
        <v>38</v>
      </c>
      <c r="C63" s="94" t="s">
        <v>8</v>
      </c>
      <c r="D63" s="95" t="s">
        <v>648</v>
      </c>
      <c r="E63" s="98">
        <v>14947.21</v>
      </c>
      <c r="F63" s="98">
        <v>14827.59</v>
      </c>
      <c r="G63" s="105">
        <f t="shared" si="2"/>
        <v>99.19971687023866</v>
      </c>
      <c r="H63" s="105">
        <f t="shared" si="3"/>
        <v>-119.61999999999898</v>
      </c>
      <c r="I63" s="23"/>
    </row>
    <row r="64" spans="1:9" ht="25.5">
      <c r="A64" s="96" t="s">
        <v>37</v>
      </c>
      <c r="B64" s="97" t="s">
        <v>36</v>
      </c>
      <c r="C64" s="96"/>
      <c r="D64" s="95" t="s">
        <v>648</v>
      </c>
      <c r="E64" s="99">
        <v>14947.21</v>
      </c>
      <c r="F64" s="99">
        <v>14827.59</v>
      </c>
      <c r="G64" s="107">
        <f t="shared" si="2"/>
        <v>99.19971687023866</v>
      </c>
      <c r="H64" s="107">
        <f t="shared" si="3"/>
        <v>-119.61999999999898</v>
      </c>
      <c r="I64" s="68"/>
    </row>
    <row r="65" spans="1:9">
      <c r="A65" s="94" t="s">
        <v>35</v>
      </c>
      <c r="B65" s="95" t="s">
        <v>34</v>
      </c>
      <c r="C65" s="94" t="s">
        <v>8</v>
      </c>
      <c r="D65" s="95" t="s">
        <v>648</v>
      </c>
      <c r="E65" s="98">
        <v>338.8</v>
      </c>
      <c r="F65" s="98">
        <v>338.8</v>
      </c>
      <c r="G65" s="105">
        <f t="shared" si="2"/>
        <v>100</v>
      </c>
      <c r="H65" s="105">
        <f t="shared" si="3"/>
        <v>0</v>
      </c>
      <c r="I65" s="23"/>
    </row>
    <row r="66" spans="1:9">
      <c r="A66" s="94" t="s">
        <v>33</v>
      </c>
      <c r="B66" s="95" t="s">
        <v>32</v>
      </c>
      <c r="C66" s="94" t="s">
        <v>8</v>
      </c>
      <c r="D66" s="95" t="s">
        <v>648</v>
      </c>
      <c r="E66" s="98">
        <v>11</v>
      </c>
      <c r="F66" s="98">
        <v>11</v>
      </c>
      <c r="G66" s="105">
        <f t="shared" si="2"/>
        <v>100</v>
      </c>
      <c r="H66" s="105">
        <f t="shared" si="3"/>
        <v>0</v>
      </c>
      <c r="I66" s="23"/>
    </row>
    <row r="67" spans="1:9">
      <c r="A67" s="96" t="s">
        <v>31</v>
      </c>
      <c r="B67" s="97" t="s">
        <v>30</v>
      </c>
      <c r="C67" s="96"/>
      <c r="D67" s="97"/>
      <c r="E67" s="99">
        <v>349.8</v>
      </c>
      <c r="F67" s="99">
        <v>349.8</v>
      </c>
      <c r="G67" s="107">
        <f t="shared" si="2"/>
        <v>100</v>
      </c>
      <c r="H67" s="107">
        <f t="shared" si="3"/>
        <v>0</v>
      </c>
      <c r="I67" s="68"/>
    </row>
    <row r="68" spans="1:9" ht="25.5">
      <c r="A68" s="96" t="s">
        <v>29</v>
      </c>
      <c r="B68" s="97" t="s">
        <v>28</v>
      </c>
      <c r="C68" s="96"/>
      <c r="D68" s="97"/>
      <c r="E68" s="99">
        <v>18464.68</v>
      </c>
      <c r="F68" s="99">
        <v>18345.060000000001</v>
      </c>
      <c r="G68" s="107">
        <f t="shared" si="2"/>
        <v>99.352168572647898</v>
      </c>
      <c r="H68" s="107">
        <f t="shared" si="3"/>
        <v>-119.61999999999898</v>
      </c>
      <c r="I68" s="68"/>
    </row>
    <row r="69" spans="1:9" ht="25.5">
      <c r="A69" s="96" t="s">
        <v>27</v>
      </c>
      <c r="B69" s="97" t="s">
        <v>741</v>
      </c>
      <c r="C69" s="96"/>
      <c r="D69" s="97"/>
      <c r="E69" s="99">
        <v>743304.71</v>
      </c>
      <c r="F69" s="99">
        <v>699285.18</v>
      </c>
      <c r="G69" s="107">
        <f t="shared" si="2"/>
        <v>94.077862092384706</v>
      </c>
      <c r="H69" s="107">
        <f t="shared" si="3"/>
        <v>-44019.529999999912</v>
      </c>
      <c r="I69" s="68"/>
    </row>
    <row r="70" spans="1:9" ht="12.75" customHeight="1">
      <c r="E70" s="108">
        <v>743384.7</v>
      </c>
      <c r="F70" s="108">
        <v>699285.2</v>
      </c>
      <c r="G70" s="108">
        <f t="shared" si="2"/>
        <v>94.067741776229724</v>
      </c>
      <c r="H70" s="108">
        <f t="shared" si="3"/>
        <v>-44099.5</v>
      </c>
    </row>
    <row r="71" spans="1:9" ht="12.75" customHeight="1">
      <c r="E71" s="108"/>
      <c r="F71" s="108"/>
      <c r="G71" s="108"/>
      <c r="H71" s="108"/>
    </row>
  </sheetData>
  <mergeCells count="2">
    <mergeCell ref="A2:I3"/>
    <mergeCell ref="A4:E4"/>
  </mergeCells>
  <pageMargins left="0.39370078740157483" right="0.35433070866141736" top="7.874015748031496E-2" bottom="0.19685039370078741" header="0.27559055118110237" footer="0.15748031496062992"/>
  <pageSetup paperSize="9" scale="70" fitToHeight="0"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ransitionEvaluation="1">
    <tabColor rgb="FFFFFF00"/>
  </sheetPr>
  <dimension ref="A1:I50"/>
  <sheetViews>
    <sheetView showGridLines="0" topLeftCell="A4" zoomScaleNormal="100" workbookViewId="0">
      <selection activeCell="D7" sqref="D7"/>
    </sheetView>
  </sheetViews>
  <sheetFormatPr defaultRowHeight="12.75" customHeight="1"/>
  <cols>
    <col min="1" max="1" width="14.42578125" customWidth="1"/>
    <col min="2" max="2" width="32.85546875" style="65" customWidth="1"/>
    <col min="3" max="3" width="7.85546875" customWidth="1"/>
    <col min="4" max="4" width="17.42578125" customWidth="1"/>
    <col min="5" max="5" width="10.140625" customWidth="1"/>
    <col min="6" max="6" width="10" customWidth="1"/>
    <col min="7" max="7" width="10.85546875" customWidth="1"/>
    <col min="8" max="8" width="11.140625" customWidth="1"/>
    <col min="9" max="9" width="44.28515625" style="168" customWidth="1"/>
  </cols>
  <sheetData>
    <row r="1" spans="1:9" ht="15.75">
      <c r="A1" s="7"/>
      <c r="B1" s="62"/>
      <c r="C1" s="110"/>
      <c r="D1" s="1"/>
      <c r="E1" s="1"/>
      <c r="F1" s="1"/>
      <c r="I1" s="167" t="s">
        <v>617</v>
      </c>
    </row>
    <row r="2" spans="1:9" ht="48.75" customHeight="1">
      <c r="A2" s="250" t="s">
        <v>939</v>
      </c>
      <c r="B2" s="265"/>
      <c r="C2" s="259"/>
      <c r="D2" s="259"/>
      <c r="E2" s="259"/>
      <c r="F2" s="259"/>
      <c r="G2" s="259"/>
      <c r="H2" s="259"/>
      <c r="I2" s="259"/>
    </row>
    <row r="3" spans="1:9" ht="14.25">
      <c r="A3" s="6"/>
      <c r="B3" s="63"/>
      <c r="C3" s="6"/>
      <c r="D3" s="6"/>
      <c r="E3" s="6"/>
      <c r="F3" s="6"/>
      <c r="G3" s="1"/>
      <c r="H3" s="1"/>
      <c r="I3" s="71" t="s">
        <v>0</v>
      </c>
    </row>
    <row r="4" spans="1:9" ht="88.5" customHeight="1">
      <c r="A4" s="11" t="s">
        <v>1</v>
      </c>
      <c r="B4" s="11" t="s">
        <v>2</v>
      </c>
      <c r="C4" s="13" t="s">
        <v>3</v>
      </c>
      <c r="D4" s="14" t="s">
        <v>602</v>
      </c>
      <c r="E4" s="12" t="s">
        <v>603</v>
      </c>
      <c r="F4" s="12" t="s">
        <v>604</v>
      </c>
      <c r="G4" s="12" t="s">
        <v>605</v>
      </c>
      <c r="H4" s="11" t="s">
        <v>606</v>
      </c>
      <c r="I4" s="64" t="s">
        <v>631</v>
      </c>
    </row>
    <row r="5" spans="1:9">
      <c r="A5" s="11" t="s">
        <v>607</v>
      </c>
      <c r="B5" s="11" t="s">
        <v>608</v>
      </c>
      <c r="C5" s="13" t="s">
        <v>609</v>
      </c>
      <c r="D5" s="14" t="s">
        <v>610</v>
      </c>
      <c r="E5" s="12" t="s">
        <v>611</v>
      </c>
      <c r="F5" s="12" t="s">
        <v>612</v>
      </c>
      <c r="G5" s="12" t="s">
        <v>614</v>
      </c>
      <c r="H5" s="11" t="s">
        <v>615</v>
      </c>
      <c r="I5" s="64" t="s">
        <v>613</v>
      </c>
    </row>
    <row r="6" spans="1:9" ht="102" customHeight="1">
      <c r="A6" s="94" t="s">
        <v>206</v>
      </c>
      <c r="B6" s="95" t="s">
        <v>205</v>
      </c>
      <c r="C6" s="94" t="s">
        <v>8</v>
      </c>
      <c r="D6" s="95" t="s">
        <v>648</v>
      </c>
      <c r="E6" s="98">
        <v>31.9</v>
      </c>
      <c r="F6" s="98">
        <v>31.9</v>
      </c>
      <c r="G6" s="84">
        <f>F6/E6*100</f>
        <v>100</v>
      </c>
      <c r="H6" s="84">
        <f>F6-E6</f>
        <v>0</v>
      </c>
      <c r="I6" s="154" t="s">
        <v>1183</v>
      </c>
    </row>
    <row r="7" spans="1:9" ht="165.75">
      <c r="A7" s="94" t="s">
        <v>204</v>
      </c>
      <c r="B7" s="95" t="s">
        <v>203</v>
      </c>
      <c r="C7" s="94" t="s">
        <v>8</v>
      </c>
      <c r="D7" s="95" t="s">
        <v>648</v>
      </c>
      <c r="E7" s="98">
        <v>15108.5</v>
      </c>
      <c r="F7" s="98">
        <v>15108.5</v>
      </c>
      <c r="G7" s="84">
        <f t="shared" ref="G7:G50" si="0">F7/E7*100</f>
        <v>100</v>
      </c>
      <c r="H7" s="84">
        <f t="shared" ref="H7:H50" si="1">F7-E7</f>
        <v>0</v>
      </c>
      <c r="I7" s="177" t="s">
        <v>1184</v>
      </c>
    </row>
    <row r="8" spans="1:9" ht="25.5">
      <c r="A8" s="94" t="s">
        <v>202</v>
      </c>
      <c r="B8" s="95" t="s">
        <v>201</v>
      </c>
      <c r="C8" s="94" t="s">
        <v>8</v>
      </c>
      <c r="D8" s="95" t="s">
        <v>648</v>
      </c>
      <c r="E8" s="98">
        <v>15</v>
      </c>
      <c r="F8" s="98">
        <v>15</v>
      </c>
      <c r="G8" s="84">
        <f t="shared" si="0"/>
        <v>100</v>
      </c>
      <c r="H8" s="84">
        <f t="shared" si="1"/>
        <v>0</v>
      </c>
      <c r="I8" s="154" t="s">
        <v>1138</v>
      </c>
    </row>
    <row r="9" spans="1:9" ht="38.25">
      <c r="A9" s="96" t="s">
        <v>200</v>
      </c>
      <c r="B9" s="97" t="s">
        <v>199</v>
      </c>
      <c r="C9" s="96"/>
      <c r="D9" s="97"/>
      <c r="E9" s="99">
        <v>15155.4</v>
      </c>
      <c r="F9" s="99">
        <v>15155.4</v>
      </c>
      <c r="G9" s="85">
        <f t="shared" si="0"/>
        <v>100</v>
      </c>
      <c r="H9" s="85">
        <f t="shared" si="1"/>
        <v>0</v>
      </c>
      <c r="I9" s="206"/>
    </row>
    <row r="10" spans="1:9" ht="57" customHeight="1">
      <c r="A10" s="94" t="s">
        <v>198</v>
      </c>
      <c r="B10" s="95" t="s">
        <v>197</v>
      </c>
      <c r="C10" s="94" t="s">
        <v>8</v>
      </c>
      <c r="D10" s="95" t="s">
        <v>648</v>
      </c>
      <c r="E10" s="98">
        <v>4.7</v>
      </c>
      <c r="F10" s="98">
        <v>4.7</v>
      </c>
      <c r="G10" s="84">
        <f t="shared" si="0"/>
        <v>100</v>
      </c>
      <c r="H10" s="84">
        <f t="shared" si="1"/>
        <v>0</v>
      </c>
      <c r="I10" s="154" t="s">
        <v>1139</v>
      </c>
    </row>
    <row r="11" spans="1:9" ht="178.5">
      <c r="A11" s="94" t="s">
        <v>196</v>
      </c>
      <c r="B11" s="95" t="s">
        <v>195</v>
      </c>
      <c r="C11" s="94" t="s">
        <v>8</v>
      </c>
      <c r="D11" s="95" t="s">
        <v>648</v>
      </c>
      <c r="E11" s="98">
        <v>144.1</v>
      </c>
      <c r="F11" s="98">
        <v>144.1</v>
      </c>
      <c r="G11" s="84">
        <f t="shared" si="0"/>
        <v>100</v>
      </c>
      <c r="H11" s="84">
        <f t="shared" si="1"/>
        <v>0</v>
      </c>
      <c r="I11" s="177" t="s">
        <v>1185</v>
      </c>
    </row>
    <row r="12" spans="1:9" ht="63.75">
      <c r="A12" s="94" t="s">
        <v>742</v>
      </c>
      <c r="B12" s="95" t="s">
        <v>743</v>
      </c>
      <c r="C12" s="94" t="s">
        <v>8</v>
      </c>
      <c r="D12" s="95" t="s">
        <v>648</v>
      </c>
      <c r="E12" s="98">
        <v>46</v>
      </c>
      <c r="F12" s="98">
        <v>46</v>
      </c>
      <c r="G12" s="84">
        <f t="shared" si="0"/>
        <v>100</v>
      </c>
      <c r="H12" s="84">
        <f t="shared" si="1"/>
        <v>0</v>
      </c>
      <c r="I12" s="154" t="s">
        <v>1140</v>
      </c>
    </row>
    <row r="13" spans="1:9" ht="25.5">
      <c r="A13" s="96" t="s">
        <v>194</v>
      </c>
      <c r="B13" s="97" t="s">
        <v>193</v>
      </c>
      <c r="C13" s="96"/>
      <c r="D13" s="97"/>
      <c r="E13" s="99">
        <v>194.8</v>
      </c>
      <c r="F13" s="99">
        <v>194.8</v>
      </c>
      <c r="G13" s="85">
        <f t="shared" si="0"/>
        <v>100</v>
      </c>
      <c r="H13" s="85">
        <f t="shared" si="1"/>
        <v>0</v>
      </c>
      <c r="I13" s="206"/>
    </row>
    <row r="14" spans="1:9" ht="94.5" customHeight="1">
      <c r="A14" s="94" t="s">
        <v>192</v>
      </c>
      <c r="B14" s="95" t="s">
        <v>191</v>
      </c>
      <c r="C14" s="94" t="s">
        <v>8</v>
      </c>
      <c r="D14" s="95" t="s">
        <v>648</v>
      </c>
      <c r="E14" s="98">
        <v>127.5</v>
      </c>
      <c r="F14" s="98">
        <v>127.5</v>
      </c>
      <c r="G14" s="84">
        <f t="shared" si="0"/>
        <v>100</v>
      </c>
      <c r="H14" s="84">
        <f t="shared" si="1"/>
        <v>0</v>
      </c>
      <c r="I14" s="154" t="s">
        <v>1141</v>
      </c>
    </row>
    <row r="15" spans="1:9" ht="51">
      <c r="A15" s="96" t="s">
        <v>190</v>
      </c>
      <c r="B15" s="97" t="s">
        <v>189</v>
      </c>
      <c r="C15" s="96"/>
      <c r="D15" s="97"/>
      <c r="E15" s="99">
        <v>127.5</v>
      </c>
      <c r="F15" s="99">
        <v>127.5</v>
      </c>
      <c r="G15" s="85">
        <f t="shared" si="0"/>
        <v>100</v>
      </c>
      <c r="H15" s="85">
        <f t="shared" si="1"/>
        <v>0</v>
      </c>
      <c r="I15" s="206"/>
    </row>
    <row r="16" spans="1:9" ht="51">
      <c r="A16" s="96" t="s">
        <v>188</v>
      </c>
      <c r="B16" s="97" t="s">
        <v>187</v>
      </c>
      <c r="C16" s="96"/>
      <c r="D16" s="97"/>
      <c r="E16" s="99">
        <v>15477.7</v>
      </c>
      <c r="F16" s="99">
        <v>15477.7</v>
      </c>
      <c r="G16" s="85">
        <f t="shared" si="0"/>
        <v>100</v>
      </c>
      <c r="H16" s="85">
        <f t="shared" si="1"/>
        <v>0</v>
      </c>
      <c r="I16" s="206"/>
    </row>
    <row r="17" spans="1:9" ht="267" customHeight="1">
      <c r="A17" s="94" t="s">
        <v>186</v>
      </c>
      <c r="B17" s="95" t="s">
        <v>185</v>
      </c>
      <c r="C17" s="94" t="s">
        <v>8</v>
      </c>
      <c r="D17" s="95" t="s">
        <v>648</v>
      </c>
      <c r="E17" s="98">
        <v>789.05</v>
      </c>
      <c r="F17" s="98">
        <v>789.05</v>
      </c>
      <c r="G17" s="84">
        <f t="shared" si="0"/>
        <v>100</v>
      </c>
      <c r="H17" s="84">
        <f t="shared" si="1"/>
        <v>0</v>
      </c>
      <c r="I17" s="177" t="s">
        <v>1144</v>
      </c>
    </row>
    <row r="18" spans="1:9" ht="51" customHeight="1">
      <c r="A18" s="94" t="s">
        <v>744</v>
      </c>
      <c r="B18" s="95" t="s">
        <v>745</v>
      </c>
      <c r="C18" s="94" t="s">
        <v>746</v>
      </c>
      <c r="D18" s="266" t="s">
        <v>1143</v>
      </c>
      <c r="E18" s="98">
        <v>199.56</v>
      </c>
      <c r="F18" s="98">
        <v>199.56</v>
      </c>
      <c r="G18" s="84">
        <f t="shared" si="0"/>
        <v>100</v>
      </c>
      <c r="H18" s="84">
        <f t="shared" si="1"/>
        <v>0</v>
      </c>
      <c r="I18" s="262" t="s">
        <v>1142</v>
      </c>
    </row>
    <row r="19" spans="1:9" ht="25.5">
      <c r="A19" s="94" t="s">
        <v>744</v>
      </c>
      <c r="B19" s="95" t="s">
        <v>745</v>
      </c>
      <c r="C19" s="94" t="s">
        <v>747</v>
      </c>
      <c r="D19" s="267"/>
      <c r="E19" s="98">
        <v>22.17</v>
      </c>
      <c r="F19" s="98">
        <v>22.17</v>
      </c>
      <c r="G19" s="84">
        <f t="shared" si="0"/>
        <v>100</v>
      </c>
      <c r="H19" s="84">
        <f t="shared" si="1"/>
        <v>0</v>
      </c>
      <c r="I19" s="264"/>
    </row>
    <row r="20" spans="1:9" ht="25.5">
      <c r="A20" s="96" t="s">
        <v>184</v>
      </c>
      <c r="B20" s="97" t="s">
        <v>183</v>
      </c>
      <c r="C20" s="96"/>
      <c r="D20" s="97"/>
      <c r="E20" s="99">
        <v>1010.79</v>
      </c>
      <c r="F20" s="99">
        <v>1010.79</v>
      </c>
      <c r="G20" s="85">
        <f t="shared" si="0"/>
        <v>100</v>
      </c>
      <c r="H20" s="85">
        <f t="shared" si="1"/>
        <v>0</v>
      </c>
      <c r="I20" s="206"/>
    </row>
    <row r="21" spans="1:9" ht="38.25">
      <c r="A21" s="96" t="s">
        <v>182</v>
      </c>
      <c r="B21" s="97" t="s">
        <v>181</v>
      </c>
      <c r="C21" s="96"/>
      <c r="D21" s="97"/>
      <c r="E21" s="99">
        <v>1010.79</v>
      </c>
      <c r="F21" s="99">
        <v>1010.79</v>
      </c>
      <c r="G21" s="85">
        <f t="shared" si="0"/>
        <v>100</v>
      </c>
      <c r="H21" s="85">
        <f t="shared" si="1"/>
        <v>0</v>
      </c>
      <c r="I21" s="206"/>
    </row>
    <row r="22" spans="1:9" ht="51">
      <c r="A22" s="94" t="s">
        <v>180</v>
      </c>
      <c r="B22" s="95" t="s">
        <v>179</v>
      </c>
      <c r="C22" s="94" t="s">
        <v>8</v>
      </c>
      <c r="D22" s="95" t="s">
        <v>648</v>
      </c>
      <c r="E22" s="98">
        <v>17283.2</v>
      </c>
      <c r="F22" s="98">
        <v>17283.2</v>
      </c>
      <c r="G22" s="84">
        <f t="shared" si="0"/>
        <v>100</v>
      </c>
      <c r="H22" s="84">
        <f t="shared" si="1"/>
        <v>0</v>
      </c>
      <c r="I22" s="154"/>
    </row>
    <row r="23" spans="1:9" ht="38.25">
      <c r="A23" s="94" t="s">
        <v>178</v>
      </c>
      <c r="B23" s="95" t="s">
        <v>177</v>
      </c>
      <c r="C23" s="94" t="s">
        <v>8</v>
      </c>
      <c r="D23" s="95" t="s">
        <v>648</v>
      </c>
      <c r="E23" s="98">
        <v>765</v>
      </c>
      <c r="F23" s="98">
        <v>765</v>
      </c>
      <c r="G23" s="84">
        <f t="shared" si="0"/>
        <v>100</v>
      </c>
      <c r="H23" s="84">
        <f t="shared" si="1"/>
        <v>0</v>
      </c>
      <c r="I23" s="154" t="s">
        <v>1145</v>
      </c>
    </row>
    <row r="24" spans="1:9" ht="38.25">
      <c r="A24" s="96" t="s">
        <v>176</v>
      </c>
      <c r="B24" s="97" t="s">
        <v>175</v>
      </c>
      <c r="C24" s="96"/>
      <c r="D24" s="97"/>
      <c r="E24" s="99">
        <v>18048.2</v>
      </c>
      <c r="F24" s="99">
        <v>18048.2</v>
      </c>
      <c r="G24" s="85">
        <f t="shared" si="0"/>
        <v>100</v>
      </c>
      <c r="H24" s="85">
        <f t="shared" si="1"/>
        <v>0</v>
      </c>
      <c r="I24" s="206"/>
    </row>
    <row r="25" spans="1:9" ht="114.75">
      <c r="A25" s="94" t="s">
        <v>174</v>
      </c>
      <c r="B25" s="106" t="s">
        <v>173</v>
      </c>
      <c r="C25" s="94" t="s">
        <v>65</v>
      </c>
      <c r="D25" s="95" t="s">
        <v>64</v>
      </c>
      <c r="E25" s="98">
        <v>290.3</v>
      </c>
      <c r="F25" s="98">
        <v>290.3</v>
      </c>
      <c r="G25" s="84">
        <f t="shared" si="0"/>
        <v>100</v>
      </c>
      <c r="H25" s="84">
        <f t="shared" si="1"/>
        <v>0</v>
      </c>
      <c r="I25" s="169" t="s">
        <v>1150</v>
      </c>
    </row>
    <row r="26" spans="1:9" ht="51">
      <c r="A26" s="96" t="s">
        <v>172</v>
      </c>
      <c r="B26" s="97" t="s">
        <v>161</v>
      </c>
      <c r="C26" s="96"/>
      <c r="D26" s="97"/>
      <c r="E26" s="99">
        <v>290.3</v>
      </c>
      <c r="F26" s="99">
        <v>290.3</v>
      </c>
      <c r="G26" s="85">
        <f t="shared" si="0"/>
        <v>100</v>
      </c>
      <c r="H26" s="85">
        <f t="shared" si="1"/>
        <v>0</v>
      </c>
      <c r="I26" s="206"/>
    </row>
    <row r="27" spans="1:9" ht="63.75">
      <c r="A27" s="96" t="s">
        <v>171</v>
      </c>
      <c r="B27" s="97" t="s">
        <v>170</v>
      </c>
      <c r="C27" s="96"/>
      <c r="D27" s="97"/>
      <c r="E27" s="99">
        <v>18338.5</v>
      </c>
      <c r="F27" s="99">
        <v>18338.5</v>
      </c>
      <c r="G27" s="85">
        <f t="shared" si="0"/>
        <v>100</v>
      </c>
      <c r="H27" s="85">
        <f t="shared" si="1"/>
        <v>0</v>
      </c>
      <c r="I27" s="206"/>
    </row>
    <row r="28" spans="1:9" ht="153">
      <c r="A28" s="94" t="s">
        <v>169</v>
      </c>
      <c r="B28" s="95" t="s">
        <v>168</v>
      </c>
      <c r="C28" s="94" t="s">
        <v>8</v>
      </c>
      <c r="D28" s="95" t="s">
        <v>648</v>
      </c>
      <c r="E28" s="98">
        <v>78.900000000000006</v>
      </c>
      <c r="F28" s="98">
        <v>78.900000000000006</v>
      </c>
      <c r="G28" s="84">
        <f t="shared" si="0"/>
        <v>100</v>
      </c>
      <c r="H28" s="84">
        <f t="shared" si="1"/>
        <v>0</v>
      </c>
      <c r="I28" s="154" t="s">
        <v>1186</v>
      </c>
    </row>
    <row r="29" spans="1:9" ht="38.25">
      <c r="A29" s="94" t="s">
        <v>167</v>
      </c>
      <c r="B29" s="95" t="s">
        <v>166</v>
      </c>
      <c r="C29" s="94" t="s">
        <v>8</v>
      </c>
      <c r="D29" s="95" t="s">
        <v>648</v>
      </c>
      <c r="E29" s="98">
        <v>18796.03</v>
      </c>
      <c r="F29" s="98">
        <v>18796.03</v>
      </c>
      <c r="G29" s="84">
        <f t="shared" si="0"/>
        <v>100</v>
      </c>
      <c r="H29" s="84">
        <f t="shared" si="1"/>
        <v>0</v>
      </c>
      <c r="I29" s="154"/>
    </row>
    <row r="30" spans="1:9" ht="38.25">
      <c r="A30" s="96" t="s">
        <v>165</v>
      </c>
      <c r="B30" s="97" t="s">
        <v>164</v>
      </c>
      <c r="C30" s="96"/>
      <c r="D30" s="97"/>
      <c r="E30" s="99">
        <v>18874.93</v>
      </c>
      <c r="F30" s="99">
        <v>18874.93</v>
      </c>
      <c r="G30" s="85">
        <f t="shared" si="0"/>
        <v>100</v>
      </c>
      <c r="H30" s="85">
        <f t="shared" si="1"/>
        <v>0</v>
      </c>
      <c r="I30" s="206"/>
    </row>
    <row r="31" spans="1:9" ht="127.5">
      <c r="A31" s="94" t="s">
        <v>163</v>
      </c>
      <c r="B31" s="106" t="s">
        <v>66</v>
      </c>
      <c r="C31" s="94" t="s">
        <v>65</v>
      </c>
      <c r="D31" s="95" t="s">
        <v>64</v>
      </c>
      <c r="E31" s="98">
        <v>119.9</v>
      </c>
      <c r="F31" s="98">
        <v>119.9</v>
      </c>
      <c r="G31" s="84">
        <f t="shared" si="0"/>
        <v>100</v>
      </c>
      <c r="H31" s="84">
        <f t="shared" si="1"/>
        <v>0</v>
      </c>
      <c r="I31" s="169" t="s">
        <v>1151</v>
      </c>
    </row>
    <row r="32" spans="1:9" ht="51">
      <c r="A32" s="96" t="s">
        <v>162</v>
      </c>
      <c r="B32" s="97" t="s">
        <v>161</v>
      </c>
      <c r="C32" s="96"/>
      <c r="D32" s="97"/>
      <c r="E32" s="99">
        <v>119.9</v>
      </c>
      <c r="F32" s="99">
        <v>119.9</v>
      </c>
      <c r="G32" s="85">
        <f t="shared" si="0"/>
        <v>100</v>
      </c>
      <c r="H32" s="85">
        <f t="shared" si="1"/>
        <v>0</v>
      </c>
      <c r="I32" s="206"/>
    </row>
    <row r="33" spans="1:9" ht="51">
      <c r="A33" s="96" t="s">
        <v>160</v>
      </c>
      <c r="B33" s="97" t="s">
        <v>159</v>
      </c>
      <c r="C33" s="96"/>
      <c r="D33" s="97"/>
      <c r="E33" s="99">
        <v>18994.830000000002</v>
      </c>
      <c r="F33" s="99">
        <v>18994.830000000002</v>
      </c>
      <c r="G33" s="85">
        <f t="shared" si="0"/>
        <v>100</v>
      </c>
      <c r="H33" s="85">
        <f t="shared" si="1"/>
        <v>0</v>
      </c>
      <c r="I33" s="206"/>
    </row>
    <row r="34" spans="1:9" ht="25.5">
      <c r="A34" s="94" t="s">
        <v>158</v>
      </c>
      <c r="B34" s="95" t="s">
        <v>748</v>
      </c>
      <c r="C34" s="94" t="s">
        <v>8</v>
      </c>
      <c r="D34" s="95" t="s">
        <v>648</v>
      </c>
      <c r="E34" s="98">
        <v>105.5</v>
      </c>
      <c r="F34" s="98">
        <v>105.5</v>
      </c>
      <c r="G34" s="84">
        <f t="shared" si="0"/>
        <v>100</v>
      </c>
      <c r="H34" s="84">
        <f t="shared" si="1"/>
        <v>0</v>
      </c>
      <c r="I34" s="177" t="s">
        <v>1147</v>
      </c>
    </row>
    <row r="35" spans="1:9" ht="51">
      <c r="A35" s="94" t="s">
        <v>749</v>
      </c>
      <c r="B35" s="95" t="s">
        <v>750</v>
      </c>
      <c r="C35" s="94" t="s">
        <v>8</v>
      </c>
      <c r="D35" s="95" t="s">
        <v>648</v>
      </c>
      <c r="E35" s="98">
        <v>127.82</v>
      </c>
      <c r="F35" s="98">
        <v>127.82</v>
      </c>
      <c r="G35" s="84">
        <f t="shared" si="0"/>
        <v>100</v>
      </c>
      <c r="H35" s="84">
        <f t="shared" si="1"/>
        <v>0</v>
      </c>
      <c r="I35" s="177" t="s">
        <v>1146</v>
      </c>
    </row>
    <row r="36" spans="1:9" ht="78.75" customHeight="1">
      <c r="A36" s="94" t="s">
        <v>751</v>
      </c>
      <c r="B36" s="95" t="s">
        <v>49</v>
      </c>
      <c r="C36" s="94" t="s">
        <v>50</v>
      </c>
      <c r="D36" s="266" t="s">
        <v>1148</v>
      </c>
      <c r="E36" s="98">
        <v>1020</v>
      </c>
      <c r="F36" s="98">
        <v>1020</v>
      </c>
      <c r="G36" s="84">
        <f t="shared" si="0"/>
        <v>100</v>
      </c>
      <c r="H36" s="84">
        <f t="shared" si="1"/>
        <v>0</v>
      </c>
      <c r="I36" s="262" t="s">
        <v>1149</v>
      </c>
    </row>
    <row r="37" spans="1:9" ht="76.5">
      <c r="A37" s="94" t="s">
        <v>751</v>
      </c>
      <c r="B37" s="95" t="s">
        <v>49</v>
      </c>
      <c r="C37" s="94" t="s">
        <v>52</v>
      </c>
      <c r="D37" s="267"/>
      <c r="E37" s="98">
        <v>340</v>
      </c>
      <c r="F37" s="98">
        <v>340</v>
      </c>
      <c r="G37" s="84">
        <f t="shared" si="0"/>
        <v>100</v>
      </c>
      <c r="H37" s="84">
        <f t="shared" si="1"/>
        <v>0</v>
      </c>
      <c r="I37" s="264"/>
    </row>
    <row r="38" spans="1:9" ht="63.75">
      <c r="A38" s="96" t="s">
        <v>157</v>
      </c>
      <c r="B38" s="97" t="s">
        <v>156</v>
      </c>
      <c r="C38" s="96"/>
      <c r="D38" s="97"/>
      <c r="E38" s="99">
        <v>1593.32</v>
      </c>
      <c r="F38" s="99">
        <v>1593.32</v>
      </c>
      <c r="G38" s="85">
        <f t="shared" si="0"/>
        <v>100</v>
      </c>
      <c r="H38" s="85">
        <f t="shared" si="1"/>
        <v>0</v>
      </c>
      <c r="I38" s="206"/>
    </row>
    <row r="39" spans="1:9" ht="51">
      <c r="A39" s="96" t="s">
        <v>155</v>
      </c>
      <c r="B39" s="97" t="s">
        <v>154</v>
      </c>
      <c r="C39" s="96"/>
      <c r="D39" s="97"/>
      <c r="E39" s="99">
        <v>1593.32</v>
      </c>
      <c r="F39" s="99">
        <v>1593.32</v>
      </c>
      <c r="G39" s="85">
        <f t="shared" si="0"/>
        <v>100</v>
      </c>
      <c r="H39" s="85">
        <f t="shared" si="1"/>
        <v>0</v>
      </c>
      <c r="I39" s="206"/>
    </row>
    <row r="40" spans="1:9" ht="114.75">
      <c r="A40" s="94" t="s">
        <v>153</v>
      </c>
      <c r="B40" s="95" t="s">
        <v>752</v>
      </c>
      <c r="C40" s="94" t="s">
        <v>152</v>
      </c>
      <c r="D40" s="95" t="s">
        <v>151</v>
      </c>
      <c r="E40" s="98">
        <v>6273.09</v>
      </c>
      <c r="F40" s="98">
        <v>4058.56</v>
      </c>
      <c r="G40" s="84">
        <f t="shared" si="0"/>
        <v>64.697939930719954</v>
      </c>
      <c r="H40" s="84">
        <f t="shared" si="1"/>
        <v>-2214.5300000000002</v>
      </c>
      <c r="I40" s="176" t="s">
        <v>1153</v>
      </c>
    </row>
    <row r="41" spans="1:9" ht="165.75">
      <c r="A41" s="94" t="s">
        <v>153</v>
      </c>
      <c r="B41" s="95" t="s">
        <v>752</v>
      </c>
      <c r="C41" s="94" t="s">
        <v>753</v>
      </c>
      <c r="D41" s="95" t="s">
        <v>754</v>
      </c>
      <c r="E41" s="98">
        <v>157.97999999999999</v>
      </c>
      <c r="F41" s="98">
        <v>157.97999999999999</v>
      </c>
      <c r="G41" s="84">
        <f t="shared" si="0"/>
        <v>100</v>
      </c>
      <c r="H41" s="84">
        <f t="shared" si="1"/>
        <v>0</v>
      </c>
      <c r="I41" s="176" t="s">
        <v>1154</v>
      </c>
    </row>
    <row r="42" spans="1:9" ht="76.5">
      <c r="A42" s="94" t="s">
        <v>146</v>
      </c>
      <c r="B42" s="95" t="s">
        <v>755</v>
      </c>
      <c r="C42" s="94" t="s">
        <v>150</v>
      </c>
      <c r="D42" s="95" t="s">
        <v>149</v>
      </c>
      <c r="E42" s="98">
        <v>689.78</v>
      </c>
      <c r="F42" s="98">
        <v>622.64</v>
      </c>
      <c r="G42" s="84">
        <f t="shared" si="0"/>
        <v>90.266461770419554</v>
      </c>
      <c r="H42" s="84">
        <f t="shared" si="1"/>
        <v>-67.139999999999986</v>
      </c>
      <c r="I42" s="262" t="s">
        <v>1208</v>
      </c>
    </row>
    <row r="43" spans="1:9" ht="76.5">
      <c r="A43" s="94" t="s">
        <v>146</v>
      </c>
      <c r="B43" s="95" t="s">
        <v>755</v>
      </c>
      <c r="C43" s="94" t="s">
        <v>148</v>
      </c>
      <c r="D43" s="95" t="s">
        <v>147</v>
      </c>
      <c r="E43" s="98">
        <v>468.4</v>
      </c>
      <c r="F43" s="98">
        <v>422.8</v>
      </c>
      <c r="G43" s="84">
        <f t="shared" si="0"/>
        <v>90.264730999146039</v>
      </c>
      <c r="H43" s="84">
        <f t="shared" si="1"/>
        <v>-45.599999999999966</v>
      </c>
      <c r="I43" s="263"/>
    </row>
    <row r="44" spans="1:9" ht="76.5">
      <c r="A44" s="94" t="s">
        <v>146</v>
      </c>
      <c r="B44" s="95" t="s">
        <v>755</v>
      </c>
      <c r="C44" s="94" t="s">
        <v>145</v>
      </c>
      <c r="D44" s="95" t="s">
        <v>144</v>
      </c>
      <c r="E44" s="98">
        <v>676.99</v>
      </c>
      <c r="F44" s="98">
        <v>676.99</v>
      </c>
      <c r="G44" s="84">
        <f t="shared" si="0"/>
        <v>100</v>
      </c>
      <c r="H44" s="84">
        <f t="shared" si="1"/>
        <v>0</v>
      </c>
      <c r="I44" s="264"/>
    </row>
    <row r="45" spans="1:9" ht="25.5">
      <c r="A45" s="96" t="s">
        <v>143</v>
      </c>
      <c r="B45" s="97" t="s">
        <v>142</v>
      </c>
      <c r="C45" s="96"/>
      <c r="D45" s="97"/>
      <c r="E45" s="99">
        <v>8266.2999999999993</v>
      </c>
      <c r="F45" s="99">
        <v>5938.97</v>
      </c>
      <c r="G45" s="85">
        <f t="shared" si="0"/>
        <v>71.845565730738073</v>
      </c>
      <c r="H45" s="85">
        <f t="shared" si="1"/>
        <v>-2327.329999999999</v>
      </c>
      <c r="I45" s="206"/>
    </row>
    <row r="46" spans="1:9" ht="38.25">
      <c r="A46" s="96" t="s">
        <v>141</v>
      </c>
      <c r="B46" s="97" t="s">
        <v>140</v>
      </c>
      <c r="C46" s="96"/>
      <c r="D46" s="97"/>
      <c r="E46" s="99">
        <v>8266.2999999999993</v>
      </c>
      <c r="F46" s="99">
        <v>5938.97</v>
      </c>
      <c r="G46" s="85">
        <f t="shared" si="0"/>
        <v>71.845565730738073</v>
      </c>
      <c r="H46" s="85">
        <f t="shared" si="1"/>
        <v>-2327.329999999999</v>
      </c>
      <c r="I46" s="206"/>
    </row>
    <row r="47" spans="1:9" ht="25.5">
      <c r="A47" s="94" t="s">
        <v>139</v>
      </c>
      <c r="B47" s="95" t="s">
        <v>42</v>
      </c>
      <c r="C47" s="94" t="s">
        <v>8</v>
      </c>
      <c r="D47" s="95" t="s">
        <v>648</v>
      </c>
      <c r="E47" s="98">
        <v>3256.59</v>
      </c>
      <c r="F47" s="98">
        <v>3256.18</v>
      </c>
      <c r="G47" s="84">
        <f t="shared" si="0"/>
        <v>99.987410143739297</v>
      </c>
      <c r="H47" s="84">
        <f t="shared" si="1"/>
        <v>-0.41000000000030923</v>
      </c>
      <c r="I47" s="154"/>
    </row>
    <row r="48" spans="1:9" ht="38.25">
      <c r="A48" s="96" t="s">
        <v>138</v>
      </c>
      <c r="B48" s="97" t="s">
        <v>40</v>
      </c>
      <c r="C48" s="96"/>
      <c r="D48" s="97"/>
      <c r="E48" s="99">
        <v>3256.59</v>
      </c>
      <c r="F48" s="99">
        <v>3256.18</v>
      </c>
      <c r="G48" s="85">
        <f t="shared" si="0"/>
        <v>99.987410143739297</v>
      </c>
      <c r="H48" s="85">
        <f t="shared" si="1"/>
        <v>-0.41000000000030923</v>
      </c>
      <c r="I48" s="206"/>
    </row>
    <row r="49" spans="1:9" ht="38.25">
      <c r="A49" s="96" t="s">
        <v>137</v>
      </c>
      <c r="B49" s="97" t="s">
        <v>136</v>
      </c>
      <c r="C49" s="96"/>
      <c r="D49" s="97"/>
      <c r="E49" s="99">
        <v>3256.59</v>
      </c>
      <c r="F49" s="99">
        <v>3256.18</v>
      </c>
      <c r="G49" s="85">
        <f t="shared" si="0"/>
        <v>99.987410143739297</v>
      </c>
      <c r="H49" s="85">
        <f t="shared" si="1"/>
        <v>-0.41000000000030923</v>
      </c>
      <c r="I49" s="206"/>
    </row>
    <row r="50" spans="1:9" ht="51">
      <c r="A50" s="96" t="s">
        <v>135</v>
      </c>
      <c r="B50" s="97" t="s">
        <v>756</v>
      </c>
      <c r="C50" s="96"/>
      <c r="D50" s="97"/>
      <c r="E50" s="99">
        <v>66937.97</v>
      </c>
      <c r="F50" s="99">
        <v>64610.29</v>
      </c>
      <c r="G50" s="85">
        <f t="shared" si="0"/>
        <v>96.52263132568855</v>
      </c>
      <c r="H50" s="85">
        <f t="shared" si="1"/>
        <v>-2327.6800000000003</v>
      </c>
      <c r="I50" s="206"/>
    </row>
  </sheetData>
  <mergeCells count="6">
    <mergeCell ref="I42:I44"/>
    <mergeCell ref="A2:I2"/>
    <mergeCell ref="I18:I19"/>
    <mergeCell ref="D18:D19"/>
    <mergeCell ref="D36:D37"/>
    <mergeCell ref="I36:I37"/>
  </mergeCells>
  <pageMargins left="0.39370078740157483" right="0.15748031496062992" top="0.39370078740157483" bottom="0.39370078740157483" header="0.51181102362204722" footer="0.51181102362204722"/>
  <pageSetup paperSize="9" scale="9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ransitionEvaluation="1">
    <tabColor rgb="FFFFFF00"/>
  </sheetPr>
  <dimension ref="A1:I39"/>
  <sheetViews>
    <sheetView showGridLines="0" workbookViewId="0">
      <selection activeCell="I31" sqref="I31"/>
    </sheetView>
  </sheetViews>
  <sheetFormatPr defaultRowHeight="12.75" customHeight="1"/>
  <cols>
    <col min="1" max="1" width="12.28515625" customWidth="1"/>
    <col min="2" max="2" width="29.5703125" customWidth="1"/>
    <col min="3" max="3" width="6.7109375" customWidth="1"/>
    <col min="4" max="4" width="17.85546875" customWidth="1"/>
    <col min="5" max="5" width="11.28515625" customWidth="1"/>
    <col min="6" max="6" width="11.5703125" customWidth="1"/>
    <col min="7" max="7" width="10.42578125" customWidth="1"/>
    <col min="8" max="8" width="9.140625" customWidth="1"/>
    <col min="9" max="9" width="42.5703125" style="166" customWidth="1"/>
  </cols>
  <sheetData>
    <row r="1" spans="1:9" ht="14.25">
      <c r="A1" s="3"/>
      <c r="B1" s="4"/>
      <c r="C1" s="4"/>
      <c r="D1" s="4"/>
      <c r="E1" s="4"/>
      <c r="F1" s="4"/>
      <c r="G1" s="4"/>
      <c r="H1" s="4"/>
    </row>
    <row r="2" spans="1:9" ht="15.75">
      <c r="A2" s="7"/>
      <c r="B2" s="8"/>
      <c r="C2" s="110"/>
      <c r="D2" s="1"/>
      <c r="E2" s="1"/>
      <c r="F2" s="1"/>
      <c r="G2" s="110"/>
      <c r="H2" s="4"/>
      <c r="I2" s="167" t="s">
        <v>618</v>
      </c>
    </row>
    <row r="3" spans="1:9" ht="45.75" customHeight="1">
      <c r="A3" s="250" t="s">
        <v>940</v>
      </c>
      <c r="B3" s="265"/>
      <c r="C3" s="259"/>
      <c r="D3" s="259"/>
      <c r="E3" s="259"/>
      <c r="F3" s="259"/>
      <c r="G3" s="259"/>
      <c r="H3" s="259"/>
      <c r="I3" s="259"/>
    </row>
    <row r="4" spans="1:9" ht="14.25">
      <c r="A4" s="6"/>
      <c r="B4" s="6"/>
      <c r="C4" s="6"/>
      <c r="D4" s="6"/>
      <c r="E4" s="6"/>
      <c r="F4" s="6"/>
      <c r="G4" s="1"/>
      <c r="H4" s="1"/>
      <c r="I4" s="69" t="s">
        <v>0</v>
      </c>
    </row>
    <row r="5" spans="1:9" ht="79.5" customHeight="1">
      <c r="A5" s="11" t="s">
        <v>1</v>
      </c>
      <c r="B5" s="11" t="s">
        <v>2</v>
      </c>
      <c r="C5" s="13" t="s">
        <v>3</v>
      </c>
      <c r="D5" s="14" t="s">
        <v>602</v>
      </c>
      <c r="E5" s="12" t="s">
        <v>603</v>
      </c>
      <c r="F5" s="12" t="s">
        <v>604</v>
      </c>
      <c r="G5" s="12" t="s">
        <v>605</v>
      </c>
      <c r="H5" s="11" t="s">
        <v>606</v>
      </c>
      <c r="I5" s="15" t="s">
        <v>631</v>
      </c>
    </row>
    <row r="6" spans="1:9">
      <c r="A6" s="11" t="s">
        <v>607</v>
      </c>
      <c r="B6" s="11" t="s">
        <v>608</v>
      </c>
      <c r="C6" s="13" t="s">
        <v>609</v>
      </c>
      <c r="D6" s="14" t="s">
        <v>610</v>
      </c>
      <c r="E6" s="12" t="s">
        <v>611</v>
      </c>
      <c r="F6" s="12" t="s">
        <v>612</v>
      </c>
      <c r="G6" s="12" t="s">
        <v>614</v>
      </c>
      <c r="H6" s="11" t="s">
        <v>615</v>
      </c>
      <c r="I6" s="15" t="s">
        <v>613</v>
      </c>
    </row>
    <row r="7" spans="1:9" ht="25.5">
      <c r="A7" s="94" t="s">
        <v>244</v>
      </c>
      <c r="B7" s="95" t="s">
        <v>243</v>
      </c>
      <c r="C7" s="94" t="s">
        <v>8</v>
      </c>
      <c r="D7" s="95" t="s">
        <v>648</v>
      </c>
      <c r="E7" s="98">
        <v>9.9</v>
      </c>
      <c r="F7" s="98">
        <v>9.9</v>
      </c>
      <c r="G7" s="84">
        <f>F7/E7*100</f>
        <v>100</v>
      </c>
      <c r="H7" s="84">
        <f>F7-E7</f>
        <v>0</v>
      </c>
      <c r="I7" s="52" t="s">
        <v>1121</v>
      </c>
    </row>
    <row r="8" spans="1:9" ht="102">
      <c r="A8" s="94" t="s">
        <v>242</v>
      </c>
      <c r="B8" s="95" t="s">
        <v>241</v>
      </c>
      <c r="C8" s="94" t="s">
        <v>8</v>
      </c>
      <c r="D8" s="95" t="s">
        <v>648</v>
      </c>
      <c r="E8" s="98">
        <v>4860.17</v>
      </c>
      <c r="F8" s="98">
        <v>4840.6499999999996</v>
      </c>
      <c r="G8" s="84">
        <f t="shared" ref="G8:G39" si="0">F8/E8*100</f>
        <v>99.598367958322427</v>
      </c>
      <c r="H8" s="84">
        <f t="shared" ref="H8:H39" si="1">F8-E8</f>
        <v>-19.520000000000437</v>
      </c>
      <c r="I8" s="52" t="s">
        <v>1122</v>
      </c>
    </row>
    <row r="9" spans="1:9" ht="114.75">
      <c r="A9" s="94" t="s">
        <v>240</v>
      </c>
      <c r="B9" s="95" t="s">
        <v>239</v>
      </c>
      <c r="C9" s="94" t="s">
        <v>8</v>
      </c>
      <c r="D9" s="95" t="s">
        <v>648</v>
      </c>
      <c r="E9" s="98">
        <v>359.75</v>
      </c>
      <c r="F9" s="98">
        <v>359.75</v>
      </c>
      <c r="G9" s="84">
        <f t="shared" si="0"/>
        <v>100</v>
      </c>
      <c r="H9" s="84">
        <f t="shared" si="1"/>
        <v>0</v>
      </c>
      <c r="I9" s="52" t="s">
        <v>1123</v>
      </c>
    </row>
    <row r="10" spans="1:9" ht="51">
      <c r="A10" s="94" t="s">
        <v>757</v>
      </c>
      <c r="B10" s="95" t="s">
        <v>758</v>
      </c>
      <c r="C10" s="94" t="s">
        <v>8</v>
      </c>
      <c r="D10" s="95" t="s">
        <v>648</v>
      </c>
      <c r="E10" s="98">
        <v>147.93</v>
      </c>
      <c r="F10" s="98">
        <v>147.93</v>
      </c>
      <c r="G10" s="84">
        <f t="shared" si="0"/>
        <v>100</v>
      </c>
      <c r="H10" s="84">
        <f t="shared" si="1"/>
        <v>0</v>
      </c>
      <c r="I10" s="52" t="s">
        <v>1125</v>
      </c>
    </row>
    <row r="11" spans="1:9" ht="114.75">
      <c r="A11" s="94" t="s">
        <v>238</v>
      </c>
      <c r="B11" s="95" t="s">
        <v>237</v>
      </c>
      <c r="C11" s="94" t="s">
        <v>236</v>
      </c>
      <c r="D11" s="95" t="s">
        <v>759</v>
      </c>
      <c r="E11" s="98">
        <v>1802.77</v>
      </c>
      <c r="F11" s="98">
        <v>1802.77</v>
      </c>
      <c r="G11" s="84">
        <f t="shared" si="0"/>
        <v>100</v>
      </c>
      <c r="H11" s="84">
        <f t="shared" si="1"/>
        <v>0</v>
      </c>
      <c r="I11" s="52" t="s">
        <v>1124</v>
      </c>
    </row>
    <row r="12" spans="1:9" ht="38.25">
      <c r="A12" s="96" t="s">
        <v>235</v>
      </c>
      <c r="B12" s="97" t="s">
        <v>234</v>
      </c>
      <c r="C12" s="96"/>
      <c r="D12" s="97"/>
      <c r="E12" s="99">
        <v>7180.53</v>
      </c>
      <c r="F12" s="99">
        <v>7161</v>
      </c>
      <c r="G12" s="85">
        <f t="shared" si="0"/>
        <v>99.728014505893029</v>
      </c>
      <c r="H12" s="85">
        <f t="shared" si="1"/>
        <v>-19.529999999999745</v>
      </c>
      <c r="I12" s="207"/>
    </row>
    <row r="13" spans="1:9" ht="53.25" customHeight="1">
      <c r="A13" s="94" t="s">
        <v>760</v>
      </c>
      <c r="B13" s="95" t="s">
        <v>761</v>
      </c>
      <c r="C13" s="94" t="s">
        <v>762</v>
      </c>
      <c r="D13" s="266" t="s">
        <v>763</v>
      </c>
      <c r="E13" s="98">
        <v>801.9</v>
      </c>
      <c r="F13" s="98">
        <v>801.9</v>
      </c>
      <c r="G13" s="84">
        <f t="shared" si="0"/>
        <v>100</v>
      </c>
      <c r="H13" s="84">
        <f t="shared" si="1"/>
        <v>0</v>
      </c>
      <c r="I13" s="268" t="s">
        <v>1126</v>
      </c>
    </row>
    <row r="14" spans="1:9" ht="38.25">
      <c r="A14" s="94" t="s">
        <v>760</v>
      </c>
      <c r="B14" s="95" t="s">
        <v>761</v>
      </c>
      <c r="C14" s="94" t="s">
        <v>764</v>
      </c>
      <c r="D14" s="267"/>
      <c r="E14" s="98">
        <v>42.23</v>
      </c>
      <c r="F14" s="98">
        <v>42.23</v>
      </c>
      <c r="G14" s="84">
        <f t="shared" si="0"/>
        <v>100</v>
      </c>
      <c r="H14" s="84">
        <f t="shared" si="1"/>
        <v>0</v>
      </c>
      <c r="I14" s="269"/>
    </row>
    <row r="15" spans="1:9" ht="38.25">
      <c r="A15" s="96" t="s">
        <v>765</v>
      </c>
      <c r="B15" s="97" t="s">
        <v>766</v>
      </c>
      <c r="C15" s="96"/>
      <c r="D15" s="97"/>
      <c r="E15" s="99">
        <v>844.13</v>
      </c>
      <c r="F15" s="99">
        <v>844.13</v>
      </c>
      <c r="G15" s="85">
        <f t="shared" si="0"/>
        <v>100</v>
      </c>
      <c r="H15" s="85">
        <f t="shared" si="1"/>
        <v>0</v>
      </c>
      <c r="I15" s="207"/>
    </row>
    <row r="16" spans="1:9" ht="51">
      <c r="A16" s="96" t="s">
        <v>233</v>
      </c>
      <c r="B16" s="97" t="s">
        <v>232</v>
      </c>
      <c r="C16" s="96"/>
      <c r="D16" s="97"/>
      <c r="E16" s="99">
        <v>8024.66</v>
      </c>
      <c r="F16" s="99">
        <v>8005.13</v>
      </c>
      <c r="G16" s="85">
        <f t="shared" si="0"/>
        <v>99.75662520281233</v>
      </c>
      <c r="H16" s="85">
        <f t="shared" si="1"/>
        <v>-19.529999999999745</v>
      </c>
      <c r="I16" s="207"/>
    </row>
    <row r="17" spans="1:9" ht="63.75">
      <c r="A17" s="94" t="s">
        <v>231</v>
      </c>
      <c r="B17" s="95" t="s">
        <v>230</v>
      </c>
      <c r="C17" s="94" t="s">
        <v>8</v>
      </c>
      <c r="D17" s="95" t="s">
        <v>648</v>
      </c>
      <c r="E17" s="98">
        <v>3.9</v>
      </c>
      <c r="F17" s="98">
        <v>3.9</v>
      </c>
      <c r="G17" s="84">
        <f t="shared" si="0"/>
        <v>100</v>
      </c>
      <c r="H17" s="84">
        <f t="shared" si="1"/>
        <v>0</v>
      </c>
      <c r="I17" s="52" t="s">
        <v>1127</v>
      </c>
    </row>
    <row r="18" spans="1:9" ht="51">
      <c r="A18" s="96" t="s">
        <v>229</v>
      </c>
      <c r="B18" s="97" t="s">
        <v>228</v>
      </c>
      <c r="C18" s="96"/>
      <c r="D18" s="97"/>
      <c r="E18" s="99">
        <v>3.9</v>
      </c>
      <c r="F18" s="99">
        <v>3.9</v>
      </c>
      <c r="G18" s="85">
        <f t="shared" si="0"/>
        <v>100</v>
      </c>
      <c r="H18" s="85">
        <f t="shared" si="1"/>
        <v>0</v>
      </c>
      <c r="I18" s="207"/>
    </row>
    <row r="19" spans="1:9" ht="76.5">
      <c r="A19" s="94" t="s">
        <v>227</v>
      </c>
      <c r="B19" s="95" t="s">
        <v>226</v>
      </c>
      <c r="C19" s="94" t="s">
        <v>8</v>
      </c>
      <c r="D19" s="95" t="s">
        <v>648</v>
      </c>
      <c r="E19" s="98">
        <v>270</v>
      </c>
      <c r="F19" s="98">
        <v>270</v>
      </c>
      <c r="G19" s="84">
        <f t="shared" si="0"/>
        <v>100</v>
      </c>
      <c r="H19" s="84">
        <f t="shared" si="1"/>
        <v>0</v>
      </c>
      <c r="I19" s="52" t="s">
        <v>1128</v>
      </c>
    </row>
    <row r="20" spans="1:9" ht="63.75">
      <c r="A20" s="94" t="s">
        <v>767</v>
      </c>
      <c r="B20" s="95" t="s">
        <v>768</v>
      </c>
      <c r="C20" s="94" t="s">
        <v>8</v>
      </c>
      <c r="D20" s="95" t="s">
        <v>648</v>
      </c>
      <c r="E20" s="98">
        <v>3263.09</v>
      </c>
      <c r="F20" s="98">
        <v>3181.04</v>
      </c>
      <c r="G20" s="84">
        <f t="shared" si="0"/>
        <v>97.485512198560258</v>
      </c>
      <c r="H20" s="84">
        <f t="shared" si="1"/>
        <v>-82.050000000000182</v>
      </c>
      <c r="I20" s="52" t="s">
        <v>1129</v>
      </c>
    </row>
    <row r="21" spans="1:9" ht="63.75">
      <c r="A21" s="96" t="s">
        <v>225</v>
      </c>
      <c r="B21" s="97" t="s">
        <v>224</v>
      </c>
      <c r="C21" s="96"/>
      <c r="D21" s="97"/>
      <c r="E21" s="99">
        <v>3533.09</v>
      </c>
      <c r="F21" s="99">
        <v>3451.04</v>
      </c>
      <c r="G21" s="85">
        <f t="shared" si="0"/>
        <v>97.677670254649613</v>
      </c>
      <c r="H21" s="85">
        <f t="shared" si="1"/>
        <v>-82.050000000000182</v>
      </c>
      <c r="I21" s="207"/>
    </row>
    <row r="22" spans="1:9" ht="51">
      <c r="A22" s="94" t="s">
        <v>223</v>
      </c>
      <c r="B22" s="95" t="s">
        <v>222</v>
      </c>
      <c r="C22" s="94" t="s">
        <v>8</v>
      </c>
      <c r="D22" s="95" t="s">
        <v>648</v>
      </c>
      <c r="E22" s="98">
        <v>314.27</v>
      </c>
      <c r="F22" s="98">
        <v>314.27</v>
      </c>
      <c r="G22" s="84">
        <f t="shared" si="0"/>
        <v>100</v>
      </c>
      <c r="H22" s="84">
        <f t="shared" si="1"/>
        <v>0</v>
      </c>
      <c r="I22" s="52" t="s">
        <v>1130</v>
      </c>
    </row>
    <row r="23" spans="1:9" ht="63.75">
      <c r="A23" s="94" t="s">
        <v>220</v>
      </c>
      <c r="B23" s="95" t="s">
        <v>219</v>
      </c>
      <c r="C23" s="94" t="s">
        <v>8</v>
      </c>
      <c r="D23" s="95" t="s">
        <v>648</v>
      </c>
      <c r="E23" s="98">
        <v>726.71</v>
      </c>
      <c r="F23" s="98">
        <v>726.71</v>
      </c>
      <c r="G23" s="84">
        <f t="shared" si="0"/>
        <v>100</v>
      </c>
      <c r="H23" s="84">
        <f t="shared" si="1"/>
        <v>0</v>
      </c>
      <c r="I23" s="52" t="s">
        <v>1131</v>
      </c>
    </row>
    <row r="24" spans="1:9" ht="25.5">
      <c r="A24" s="96" t="s">
        <v>218</v>
      </c>
      <c r="B24" s="97" t="s">
        <v>217</v>
      </c>
      <c r="C24" s="96"/>
      <c r="D24" s="97"/>
      <c r="E24" s="99">
        <v>1040.99</v>
      </c>
      <c r="F24" s="99">
        <v>1040.99</v>
      </c>
      <c r="G24" s="85">
        <f t="shared" si="0"/>
        <v>100</v>
      </c>
      <c r="H24" s="85">
        <f t="shared" si="1"/>
        <v>0</v>
      </c>
      <c r="I24" s="207"/>
    </row>
    <row r="25" spans="1:9" ht="114.75">
      <c r="A25" s="94" t="s">
        <v>769</v>
      </c>
      <c r="B25" s="95" t="s">
        <v>221</v>
      </c>
      <c r="C25" s="94" t="s">
        <v>8</v>
      </c>
      <c r="D25" s="95" t="s">
        <v>648</v>
      </c>
      <c r="E25" s="98">
        <v>274.10000000000002</v>
      </c>
      <c r="F25" s="98">
        <v>274.10000000000002</v>
      </c>
      <c r="G25" s="84">
        <f t="shared" si="0"/>
        <v>100</v>
      </c>
      <c r="H25" s="84">
        <f t="shared" si="1"/>
        <v>0</v>
      </c>
      <c r="I25" s="52" t="s">
        <v>1133</v>
      </c>
    </row>
    <row r="26" spans="1:9" ht="63.75">
      <c r="A26" s="94" t="s">
        <v>216</v>
      </c>
      <c r="B26" s="95" t="s">
        <v>215</v>
      </c>
      <c r="C26" s="94" t="s">
        <v>8</v>
      </c>
      <c r="D26" s="95" t="s">
        <v>648</v>
      </c>
      <c r="E26" s="98">
        <v>15143.9</v>
      </c>
      <c r="F26" s="98">
        <v>15071.38</v>
      </c>
      <c r="G26" s="84">
        <f t="shared" si="0"/>
        <v>99.521127318590317</v>
      </c>
      <c r="H26" s="84">
        <f t="shared" si="1"/>
        <v>-72.520000000000437</v>
      </c>
      <c r="I26" s="52" t="s">
        <v>1134</v>
      </c>
    </row>
    <row r="27" spans="1:9" ht="51">
      <c r="A27" s="94" t="s">
        <v>770</v>
      </c>
      <c r="B27" s="95" t="s">
        <v>103</v>
      </c>
      <c r="C27" s="94" t="s">
        <v>102</v>
      </c>
      <c r="D27" s="95" t="s">
        <v>101</v>
      </c>
      <c r="E27" s="98">
        <v>30</v>
      </c>
      <c r="F27" s="98">
        <v>30</v>
      </c>
      <c r="G27" s="84">
        <f t="shared" si="0"/>
        <v>100</v>
      </c>
      <c r="H27" s="84">
        <f t="shared" si="1"/>
        <v>0</v>
      </c>
      <c r="I27" s="52" t="s">
        <v>1132</v>
      </c>
    </row>
    <row r="28" spans="1:9" ht="63.75">
      <c r="A28" s="96" t="s">
        <v>214</v>
      </c>
      <c r="B28" s="97" t="s">
        <v>99</v>
      </c>
      <c r="C28" s="96"/>
      <c r="D28" s="97"/>
      <c r="E28" s="99">
        <v>15448</v>
      </c>
      <c r="F28" s="99">
        <v>15375.48</v>
      </c>
      <c r="G28" s="85">
        <f t="shared" si="0"/>
        <v>99.530554117037809</v>
      </c>
      <c r="H28" s="85">
        <f t="shared" si="1"/>
        <v>-72.520000000000437</v>
      </c>
      <c r="I28" s="207"/>
    </row>
    <row r="29" spans="1:9" ht="51">
      <c r="A29" s="94" t="s">
        <v>213</v>
      </c>
      <c r="B29" s="95" t="s">
        <v>771</v>
      </c>
      <c r="C29" s="94" t="s">
        <v>8</v>
      </c>
      <c r="D29" s="95" t="s">
        <v>648</v>
      </c>
      <c r="E29" s="98">
        <v>145.5</v>
      </c>
      <c r="F29" s="98">
        <v>145.5</v>
      </c>
      <c r="G29" s="84">
        <f t="shared" si="0"/>
        <v>100</v>
      </c>
      <c r="H29" s="84">
        <f t="shared" si="1"/>
        <v>0</v>
      </c>
      <c r="I29" s="52" t="s">
        <v>771</v>
      </c>
    </row>
    <row r="30" spans="1:9" ht="63.75">
      <c r="A30" s="94" t="s">
        <v>772</v>
      </c>
      <c r="B30" s="95" t="s">
        <v>773</v>
      </c>
      <c r="C30" s="94" t="s">
        <v>8</v>
      </c>
      <c r="D30" s="95" t="s">
        <v>648</v>
      </c>
      <c r="E30" s="98">
        <v>45</v>
      </c>
      <c r="F30" s="98">
        <v>45</v>
      </c>
      <c r="G30" s="84">
        <f t="shared" si="0"/>
        <v>100</v>
      </c>
      <c r="H30" s="84">
        <f t="shared" si="1"/>
        <v>0</v>
      </c>
      <c r="I30" s="52" t="s">
        <v>1187</v>
      </c>
    </row>
    <row r="31" spans="1:9" ht="63.75">
      <c r="A31" s="94" t="s">
        <v>774</v>
      </c>
      <c r="B31" s="95" t="s">
        <v>775</v>
      </c>
      <c r="C31" s="94" t="s">
        <v>8</v>
      </c>
      <c r="D31" s="95" t="s">
        <v>648</v>
      </c>
      <c r="E31" s="98">
        <v>40</v>
      </c>
      <c r="F31" s="98">
        <v>0</v>
      </c>
      <c r="G31" s="84">
        <f t="shared" si="0"/>
        <v>0</v>
      </c>
      <c r="H31" s="84">
        <f t="shared" si="1"/>
        <v>-40</v>
      </c>
      <c r="I31" s="52" t="s">
        <v>1137</v>
      </c>
    </row>
    <row r="32" spans="1:9" ht="51">
      <c r="A32" s="94" t="s">
        <v>776</v>
      </c>
      <c r="B32" s="95" t="s">
        <v>777</v>
      </c>
      <c r="C32" s="94" t="s">
        <v>8</v>
      </c>
      <c r="D32" s="95" t="s">
        <v>648</v>
      </c>
      <c r="E32" s="98">
        <v>19</v>
      </c>
      <c r="F32" s="98">
        <v>19</v>
      </c>
      <c r="G32" s="84">
        <f t="shared" si="0"/>
        <v>100</v>
      </c>
      <c r="H32" s="84">
        <f t="shared" si="1"/>
        <v>0</v>
      </c>
      <c r="I32" s="52" t="s">
        <v>1136</v>
      </c>
    </row>
    <row r="33" spans="1:9" ht="102">
      <c r="A33" s="94" t="s">
        <v>778</v>
      </c>
      <c r="B33" s="95" t="s">
        <v>49</v>
      </c>
      <c r="C33" s="94" t="s">
        <v>48</v>
      </c>
      <c r="D33" s="95" t="s">
        <v>739</v>
      </c>
      <c r="E33" s="98">
        <v>2035.22</v>
      </c>
      <c r="F33" s="98">
        <v>2035.22</v>
      </c>
      <c r="G33" s="84">
        <f t="shared" si="0"/>
        <v>100</v>
      </c>
      <c r="H33" s="84">
        <f t="shared" si="1"/>
        <v>0</v>
      </c>
      <c r="I33" s="268" t="s">
        <v>1188</v>
      </c>
    </row>
    <row r="34" spans="1:9" ht="114.75">
      <c r="A34" s="94" t="s">
        <v>778</v>
      </c>
      <c r="B34" s="95" t="s">
        <v>49</v>
      </c>
      <c r="C34" s="94" t="s">
        <v>51</v>
      </c>
      <c r="D34" s="95" t="s">
        <v>740</v>
      </c>
      <c r="E34" s="98">
        <v>678.41</v>
      </c>
      <c r="F34" s="98">
        <v>678.41</v>
      </c>
      <c r="G34" s="84">
        <f t="shared" si="0"/>
        <v>100</v>
      </c>
      <c r="H34" s="84">
        <f t="shared" si="1"/>
        <v>0</v>
      </c>
      <c r="I34" s="269"/>
    </row>
    <row r="35" spans="1:9" ht="76.5">
      <c r="A35" s="94" t="s">
        <v>212</v>
      </c>
      <c r="B35" s="95" t="s">
        <v>779</v>
      </c>
      <c r="C35" s="94" t="s">
        <v>780</v>
      </c>
      <c r="D35" s="95" t="s">
        <v>781</v>
      </c>
      <c r="E35" s="98">
        <v>1256.1099999999999</v>
      </c>
      <c r="F35" s="98">
        <v>1256.1099999999999</v>
      </c>
      <c r="G35" s="84">
        <f t="shared" si="0"/>
        <v>100</v>
      </c>
      <c r="H35" s="84">
        <f t="shared" si="1"/>
        <v>0</v>
      </c>
      <c r="I35" s="268" t="s">
        <v>1135</v>
      </c>
    </row>
    <row r="36" spans="1:9" ht="76.5">
      <c r="A36" s="94" t="s">
        <v>212</v>
      </c>
      <c r="B36" s="95" t="s">
        <v>779</v>
      </c>
      <c r="C36" s="94" t="s">
        <v>782</v>
      </c>
      <c r="D36" s="95" t="s">
        <v>783</v>
      </c>
      <c r="E36" s="98">
        <v>418.7</v>
      </c>
      <c r="F36" s="98">
        <v>418.7</v>
      </c>
      <c r="G36" s="84">
        <f t="shared" si="0"/>
        <v>100</v>
      </c>
      <c r="H36" s="84">
        <f t="shared" si="1"/>
        <v>0</v>
      </c>
      <c r="I36" s="269"/>
    </row>
    <row r="37" spans="1:9" ht="38.25">
      <c r="A37" s="96" t="s">
        <v>211</v>
      </c>
      <c r="B37" s="97" t="s">
        <v>210</v>
      </c>
      <c r="C37" s="96"/>
      <c r="D37" s="97"/>
      <c r="E37" s="99">
        <v>4637.9399999999996</v>
      </c>
      <c r="F37" s="99">
        <v>4597.9399999999996</v>
      </c>
      <c r="G37" s="85">
        <f t="shared" si="0"/>
        <v>99.13754813559467</v>
      </c>
      <c r="H37" s="85">
        <f t="shared" si="1"/>
        <v>-40</v>
      </c>
      <c r="I37" s="207"/>
    </row>
    <row r="38" spans="1:9">
      <c r="A38" s="96" t="s">
        <v>209</v>
      </c>
      <c r="B38" s="97" t="s">
        <v>208</v>
      </c>
      <c r="C38" s="96"/>
      <c r="D38" s="97"/>
      <c r="E38" s="99">
        <v>24663.91</v>
      </c>
      <c r="F38" s="99">
        <v>24469.35</v>
      </c>
      <c r="G38" s="85">
        <f t="shared" si="0"/>
        <v>99.211155084493896</v>
      </c>
      <c r="H38" s="85">
        <f t="shared" si="1"/>
        <v>-194.56000000000131</v>
      </c>
      <c r="I38" s="207"/>
    </row>
    <row r="39" spans="1:9" ht="63.75">
      <c r="A39" s="96" t="s">
        <v>207</v>
      </c>
      <c r="B39" s="97" t="s">
        <v>784</v>
      </c>
      <c r="C39" s="96"/>
      <c r="D39" s="97"/>
      <c r="E39" s="99">
        <v>32688.6</v>
      </c>
      <c r="F39" s="99">
        <v>32474.5</v>
      </c>
      <c r="G39" s="85">
        <f t="shared" si="0"/>
        <v>99.345031601231014</v>
      </c>
      <c r="H39" s="85">
        <f t="shared" si="1"/>
        <v>-214.09999999999854</v>
      </c>
      <c r="I39" s="207"/>
    </row>
  </sheetData>
  <mergeCells count="5">
    <mergeCell ref="A3:I3"/>
    <mergeCell ref="I13:I14"/>
    <mergeCell ref="D13:D14"/>
    <mergeCell ref="I35:I36"/>
    <mergeCell ref="I33:I34"/>
  </mergeCells>
  <pageMargins left="0.55118110236220474" right="0.35433070866141736" top="0.39370078740157483" bottom="0.39370078740157483" header="0.31496062992125984" footer="0.11811023622047245"/>
  <pageSetup paperSize="9" scale="90"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transitionEvaluation="1">
    <tabColor rgb="FFFFFF00"/>
  </sheetPr>
  <dimension ref="A1:I52"/>
  <sheetViews>
    <sheetView showGridLines="0" topLeftCell="A13" workbookViewId="0">
      <selection activeCell="L42" sqref="L42"/>
    </sheetView>
  </sheetViews>
  <sheetFormatPr defaultRowHeight="12.75" customHeight="1"/>
  <cols>
    <col min="1" max="1" width="10.28515625" customWidth="1"/>
    <col min="2" max="2" width="34.28515625" customWidth="1"/>
    <col min="3" max="3" width="7.42578125" customWidth="1"/>
    <col min="4" max="4" width="30.7109375" customWidth="1"/>
    <col min="5" max="5" width="12.5703125" customWidth="1"/>
    <col min="6" max="6" width="15.42578125" customWidth="1"/>
    <col min="7" max="7" width="10.140625" customWidth="1"/>
    <col min="8" max="8" width="9.140625" customWidth="1"/>
    <col min="9" max="9" width="33.5703125" customWidth="1"/>
  </cols>
  <sheetData>
    <row r="1" spans="1:9" ht="15.75">
      <c r="A1" s="7"/>
      <c r="B1" s="8"/>
      <c r="C1" s="110"/>
      <c r="D1" s="1"/>
      <c r="E1" s="1"/>
      <c r="F1" s="1"/>
      <c r="G1" s="110"/>
      <c r="H1" s="109"/>
      <c r="I1" s="110" t="s">
        <v>619</v>
      </c>
    </row>
    <row r="2" spans="1:9" ht="40.5" customHeight="1">
      <c r="A2" s="250" t="s">
        <v>938</v>
      </c>
      <c r="B2" s="265"/>
      <c r="C2" s="259"/>
      <c r="D2" s="259"/>
      <c r="E2" s="259"/>
      <c r="F2" s="259"/>
      <c r="G2" s="259"/>
      <c r="H2" s="259"/>
      <c r="I2" s="259"/>
    </row>
    <row r="3" spans="1:9" ht="14.25">
      <c r="A3" s="6"/>
      <c r="B3" s="6"/>
      <c r="C3" s="6"/>
      <c r="D3" s="6"/>
      <c r="E3" s="6"/>
      <c r="F3" s="6"/>
      <c r="G3" s="1"/>
      <c r="H3" s="1"/>
      <c r="I3" s="69" t="s">
        <v>0</v>
      </c>
    </row>
    <row r="4" spans="1:9" ht="38.25">
      <c r="A4" s="11" t="s">
        <v>1</v>
      </c>
      <c r="B4" s="11" t="s">
        <v>2</v>
      </c>
      <c r="C4" s="13" t="s">
        <v>3</v>
      </c>
      <c r="D4" s="14" t="s">
        <v>602</v>
      </c>
      <c r="E4" s="12" t="s">
        <v>603</v>
      </c>
      <c r="F4" s="12" t="s">
        <v>604</v>
      </c>
      <c r="G4" s="12" t="s">
        <v>605</v>
      </c>
      <c r="H4" s="11" t="s">
        <v>606</v>
      </c>
      <c r="I4" s="15" t="s">
        <v>631</v>
      </c>
    </row>
    <row r="5" spans="1:9">
      <c r="A5" s="11" t="s">
        <v>607</v>
      </c>
      <c r="B5" s="11" t="s">
        <v>608</v>
      </c>
      <c r="C5" s="13" t="s">
        <v>609</v>
      </c>
      <c r="D5" s="14" t="s">
        <v>610</v>
      </c>
      <c r="E5" s="12" t="s">
        <v>611</v>
      </c>
      <c r="F5" s="12" t="s">
        <v>612</v>
      </c>
      <c r="G5" s="12" t="s">
        <v>614</v>
      </c>
      <c r="H5" s="11" t="s">
        <v>615</v>
      </c>
      <c r="I5" s="15" t="s">
        <v>613</v>
      </c>
    </row>
    <row r="6" spans="1:9" ht="12.75" hidden="1" customHeight="1">
      <c r="A6" s="92"/>
      <c r="B6" s="92"/>
      <c r="C6" s="92"/>
      <c r="D6" s="92" t="s">
        <v>626</v>
      </c>
      <c r="E6" s="34">
        <v>22673.5</v>
      </c>
      <c r="F6" s="34">
        <v>21704.799999999999</v>
      </c>
      <c r="G6" s="92"/>
      <c r="H6" s="92"/>
      <c r="I6" s="92"/>
    </row>
    <row r="7" spans="1:9" ht="44.25" customHeight="1">
      <c r="A7" s="94" t="s">
        <v>316</v>
      </c>
      <c r="B7" s="95" t="s">
        <v>315</v>
      </c>
      <c r="C7" s="94" t="s">
        <v>8</v>
      </c>
      <c r="D7" s="95" t="s">
        <v>648</v>
      </c>
      <c r="E7" s="98">
        <v>17.899999999999999</v>
      </c>
      <c r="F7" s="98">
        <v>17.899999999999999</v>
      </c>
      <c r="G7" s="84">
        <f>F7/E7*100</f>
        <v>100</v>
      </c>
      <c r="H7" s="84">
        <f>F7-E7</f>
        <v>0</v>
      </c>
      <c r="I7" s="78" t="s">
        <v>944</v>
      </c>
    </row>
    <row r="8" spans="1:9" ht="168">
      <c r="A8" s="94" t="s">
        <v>314</v>
      </c>
      <c r="B8" s="95" t="s">
        <v>313</v>
      </c>
      <c r="C8" s="94" t="s">
        <v>8</v>
      </c>
      <c r="D8" s="95" t="s">
        <v>648</v>
      </c>
      <c r="E8" s="98">
        <v>2944.87</v>
      </c>
      <c r="F8" s="98">
        <v>2944.58</v>
      </c>
      <c r="G8" s="84">
        <f t="shared" ref="G8:G52" si="0">F8/E8*100</f>
        <v>99.990152366657952</v>
      </c>
      <c r="H8" s="84">
        <f t="shared" ref="H8:H51" si="1">F8-E8</f>
        <v>-0.28999999999996362</v>
      </c>
      <c r="I8" s="78" t="s">
        <v>945</v>
      </c>
    </row>
    <row r="9" spans="1:9" ht="51">
      <c r="A9" s="94" t="s">
        <v>785</v>
      </c>
      <c r="B9" s="95" t="s">
        <v>786</v>
      </c>
      <c r="C9" s="94" t="s">
        <v>8</v>
      </c>
      <c r="D9" s="95" t="s">
        <v>648</v>
      </c>
      <c r="E9" s="98">
        <v>307.3</v>
      </c>
      <c r="F9" s="98">
        <v>307.3</v>
      </c>
      <c r="G9" s="84">
        <f t="shared" si="0"/>
        <v>100</v>
      </c>
      <c r="H9" s="84">
        <f t="shared" si="1"/>
        <v>0</v>
      </c>
      <c r="I9" s="95" t="s">
        <v>786</v>
      </c>
    </row>
    <row r="10" spans="1:9" ht="63.75">
      <c r="A10" s="96" t="s">
        <v>311</v>
      </c>
      <c r="B10" s="97" t="s">
        <v>310</v>
      </c>
      <c r="C10" s="96"/>
      <c r="D10" s="97"/>
      <c r="E10" s="99">
        <v>3270.07</v>
      </c>
      <c r="F10" s="99">
        <v>3269.78</v>
      </c>
      <c r="G10" s="85">
        <f t="shared" si="0"/>
        <v>99.991131688312478</v>
      </c>
      <c r="H10" s="85">
        <f t="shared" si="1"/>
        <v>-0.28999999999996362</v>
      </c>
      <c r="I10" s="77"/>
    </row>
    <row r="11" spans="1:9" ht="63.75">
      <c r="A11" s="94" t="s">
        <v>309</v>
      </c>
      <c r="B11" s="95" t="s">
        <v>308</v>
      </c>
      <c r="C11" s="94" t="s">
        <v>8</v>
      </c>
      <c r="D11" s="95" t="s">
        <v>648</v>
      </c>
      <c r="E11" s="98">
        <v>945.76</v>
      </c>
      <c r="F11" s="98">
        <v>945.76</v>
      </c>
      <c r="G11" s="84">
        <f t="shared" si="0"/>
        <v>100</v>
      </c>
      <c r="H11" s="84">
        <f t="shared" si="1"/>
        <v>0</v>
      </c>
      <c r="I11" s="78" t="s">
        <v>946</v>
      </c>
    </row>
    <row r="12" spans="1:9" ht="69" customHeight="1">
      <c r="A12" s="94" t="s">
        <v>787</v>
      </c>
      <c r="B12" s="95" t="s">
        <v>788</v>
      </c>
      <c r="C12" s="94" t="s">
        <v>8</v>
      </c>
      <c r="D12" s="95" t="s">
        <v>648</v>
      </c>
      <c r="E12" s="98">
        <v>7.2</v>
      </c>
      <c r="F12" s="98">
        <v>7.2</v>
      </c>
      <c r="G12" s="84">
        <f t="shared" si="0"/>
        <v>100</v>
      </c>
      <c r="H12" s="84">
        <f t="shared" si="1"/>
        <v>0</v>
      </c>
      <c r="I12" s="24"/>
    </row>
    <row r="13" spans="1:9" ht="39.75" customHeight="1">
      <c r="A13" s="94" t="s">
        <v>789</v>
      </c>
      <c r="B13" s="95" t="s">
        <v>790</v>
      </c>
      <c r="C13" s="94" t="s">
        <v>8</v>
      </c>
      <c r="D13" s="95" t="s">
        <v>648</v>
      </c>
      <c r="E13" s="98">
        <v>295.16000000000003</v>
      </c>
      <c r="F13" s="98">
        <v>290.69</v>
      </c>
      <c r="G13" s="84">
        <f t="shared" si="0"/>
        <v>98.485567150020316</v>
      </c>
      <c r="H13" s="84">
        <f t="shared" si="1"/>
        <v>-4.4700000000000273</v>
      </c>
      <c r="I13" s="118" t="s">
        <v>947</v>
      </c>
    </row>
    <row r="14" spans="1:9" ht="76.5">
      <c r="A14" s="94" t="s">
        <v>307</v>
      </c>
      <c r="B14" s="95" t="s">
        <v>306</v>
      </c>
      <c r="C14" s="94" t="s">
        <v>8</v>
      </c>
      <c r="D14" s="95" t="s">
        <v>648</v>
      </c>
      <c r="E14" s="98">
        <v>14.5</v>
      </c>
      <c r="F14" s="98">
        <v>14.5</v>
      </c>
      <c r="G14" s="84">
        <f t="shared" si="0"/>
        <v>100</v>
      </c>
      <c r="H14" s="84">
        <f t="shared" si="1"/>
        <v>0</v>
      </c>
      <c r="I14" s="78" t="s">
        <v>639</v>
      </c>
    </row>
    <row r="15" spans="1:9" ht="51">
      <c r="A15" s="96" t="s">
        <v>305</v>
      </c>
      <c r="B15" s="97" t="s">
        <v>304</v>
      </c>
      <c r="C15" s="96"/>
      <c r="D15" s="97"/>
      <c r="E15" s="99">
        <v>1262.6199999999999</v>
      </c>
      <c r="F15" s="99">
        <v>1258.1400000000001</v>
      </c>
      <c r="G15" s="85">
        <f t="shared" si="0"/>
        <v>99.645182240103921</v>
      </c>
      <c r="H15" s="85">
        <f t="shared" si="1"/>
        <v>-4.4799999999997908</v>
      </c>
      <c r="I15" s="77"/>
    </row>
    <row r="16" spans="1:9" ht="57.75" customHeight="1">
      <c r="A16" s="94" t="s">
        <v>791</v>
      </c>
      <c r="B16" s="95" t="s">
        <v>792</v>
      </c>
      <c r="C16" s="94" t="s">
        <v>8</v>
      </c>
      <c r="D16" s="95" t="s">
        <v>648</v>
      </c>
      <c r="E16" s="98">
        <v>4600</v>
      </c>
      <c r="F16" s="98">
        <v>4229.7</v>
      </c>
      <c r="G16" s="84">
        <f t="shared" si="0"/>
        <v>91.95</v>
      </c>
      <c r="H16" s="84">
        <f t="shared" si="1"/>
        <v>-370.30000000000018</v>
      </c>
      <c r="I16" s="111" t="s">
        <v>948</v>
      </c>
    </row>
    <row r="17" spans="1:9" ht="63.75">
      <c r="A17" s="94" t="s">
        <v>303</v>
      </c>
      <c r="B17" s="95" t="s">
        <v>302</v>
      </c>
      <c r="C17" s="94" t="s">
        <v>793</v>
      </c>
      <c r="D17" s="95" t="s">
        <v>794</v>
      </c>
      <c r="E17" s="98">
        <v>1654</v>
      </c>
      <c r="F17" s="98">
        <v>0</v>
      </c>
      <c r="G17" s="84">
        <f t="shared" si="0"/>
        <v>0</v>
      </c>
      <c r="H17" s="84">
        <f t="shared" si="1"/>
        <v>-1654</v>
      </c>
      <c r="I17" s="111" t="s">
        <v>950</v>
      </c>
    </row>
    <row r="18" spans="1:9" ht="63.75">
      <c r="A18" s="94" t="s">
        <v>303</v>
      </c>
      <c r="B18" s="95" t="s">
        <v>302</v>
      </c>
      <c r="C18" s="94" t="s">
        <v>301</v>
      </c>
      <c r="D18" s="95" t="s">
        <v>795</v>
      </c>
      <c r="E18" s="98">
        <v>551.4</v>
      </c>
      <c r="F18" s="98">
        <v>0</v>
      </c>
      <c r="G18" s="84">
        <f t="shared" si="0"/>
        <v>0</v>
      </c>
      <c r="H18" s="84">
        <f t="shared" si="1"/>
        <v>-551.4</v>
      </c>
      <c r="I18" s="111" t="s">
        <v>949</v>
      </c>
    </row>
    <row r="19" spans="1:9" ht="76.5">
      <c r="A19" s="96" t="s">
        <v>300</v>
      </c>
      <c r="B19" s="97" t="s">
        <v>299</v>
      </c>
      <c r="C19" s="96"/>
      <c r="D19" s="97"/>
      <c r="E19" s="99">
        <v>6805.4</v>
      </c>
      <c r="F19" s="99">
        <v>4229.7</v>
      </c>
      <c r="G19" s="85">
        <f t="shared" si="0"/>
        <v>62.152114497310961</v>
      </c>
      <c r="H19" s="85">
        <f t="shared" si="1"/>
        <v>-2575.6999999999998</v>
      </c>
      <c r="I19" s="77"/>
    </row>
    <row r="20" spans="1:9" ht="76.5">
      <c r="A20" s="96" t="s">
        <v>298</v>
      </c>
      <c r="B20" s="97" t="s">
        <v>297</v>
      </c>
      <c r="C20" s="96"/>
      <c r="D20" s="97"/>
      <c r="E20" s="99">
        <v>11338.09</v>
      </c>
      <c r="F20" s="99">
        <v>8757.6200000000008</v>
      </c>
      <c r="G20" s="85">
        <f t="shared" si="0"/>
        <v>77.24069927121765</v>
      </c>
      <c r="H20" s="85">
        <f t="shared" si="1"/>
        <v>-2580.4699999999993</v>
      </c>
      <c r="I20" s="77"/>
    </row>
    <row r="21" spans="1:9" ht="51">
      <c r="A21" s="94" t="s">
        <v>296</v>
      </c>
      <c r="B21" s="95" t="s">
        <v>295</v>
      </c>
      <c r="C21" s="94" t="s">
        <v>8</v>
      </c>
      <c r="D21" s="95" t="s">
        <v>648</v>
      </c>
      <c r="E21" s="98">
        <v>38.200000000000003</v>
      </c>
      <c r="F21" s="98">
        <v>38.19</v>
      </c>
      <c r="G21" s="84">
        <f t="shared" si="0"/>
        <v>99.973821989528773</v>
      </c>
      <c r="H21" s="84">
        <f t="shared" si="1"/>
        <v>-1.0000000000005116E-2</v>
      </c>
      <c r="I21" s="78" t="s">
        <v>649</v>
      </c>
    </row>
    <row r="22" spans="1:9" ht="114.75">
      <c r="A22" s="94" t="s">
        <v>294</v>
      </c>
      <c r="B22" s="106" t="s">
        <v>293</v>
      </c>
      <c r="C22" s="94" t="s">
        <v>8</v>
      </c>
      <c r="D22" s="95" t="s">
        <v>648</v>
      </c>
      <c r="E22" s="98">
        <v>18</v>
      </c>
      <c r="F22" s="98">
        <v>18</v>
      </c>
      <c r="G22" s="84">
        <f t="shared" si="0"/>
        <v>100</v>
      </c>
      <c r="H22" s="84">
        <f t="shared" si="1"/>
        <v>0</v>
      </c>
      <c r="I22" s="78" t="s">
        <v>951</v>
      </c>
    </row>
    <row r="23" spans="1:9" ht="51">
      <c r="A23" s="94" t="s">
        <v>292</v>
      </c>
      <c r="B23" s="95" t="s">
        <v>291</v>
      </c>
      <c r="C23" s="94" t="s">
        <v>8</v>
      </c>
      <c r="D23" s="95" t="s">
        <v>648</v>
      </c>
      <c r="E23" s="98">
        <v>155</v>
      </c>
      <c r="F23" s="98">
        <v>155</v>
      </c>
      <c r="G23" s="84">
        <f t="shared" si="0"/>
        <v>100</v>
      </c>
      <c r="H23" s="84">
        <f t="shared" si="1"/>
        <v>0</v>
      </c>
      <c r="I23" s="78" t="s">
        <v>952</v>
      </c>
    </row>
    <row r="24" spans="1:9" ht="38.25">
      <c r="A24" s="94" t="s">
        <v>290</v>
      </c>
      <c r="B24" s="95" t="s">
        <v>289</v>
      </c>
      <c r="C24" s="94" t="s">
        <v>8</v>
      </c>
      <c r="D24" s="95" t="s">
        <v>648</v>
      </c>
      <c r="E24" s="98">
        <v>18</v>
      </c>
      <c r="F24" s="98">
        <v>18</v>
      </c>
      <c r="G24" s="84">
        <f t="shared" si="0"/>
        <v>100</v>
      </c>
      <c r="H24" s="84">
        <f t="shared" si="1"/>
        <v>0</v>
      </c>
      <c r="I24" s="117" t="s">
        <v>953</v>
      </c>
    </row>
    <row r="25" spans="1:9" ht="38.25">
      <c r="A25" s="96" t="s">
        <v>288</v>
      </c>
      <c r="B25" s="97" t="s">
        <v>287</v>
      </c>
      <c r="C25" s="96"/>
      <c r="D25" s="97"/>
      <c r="E25" s="99">
        <v>229.2</v>
      </c>
      <c r="F25" s="99">
        <v>229.19</v>
      </c>
      <c r="G25" s="85">
        <f t="shared" si="0"/>
        <v>99.995636998254795</v>
      </c>
      <c r="H25" s="85">
        <f t="shared" si="1"/>
        <v>-9.9999999999909051E-3</v>
      </c>
      <c r="I25" s="77"/>
    </row>
    <row r="26" spans="1:9" ht="60">
      <c r="A26" s="94" t="s">
        <v>286</v>
      </c>
      <c r="B26" s="95" t="s">
        <v>285</v>
      </c>
      <c r="C26" s="94" t="s">
        <v>8</v>
      </c>
      <c r="D26" s="95" t="s">
        <v>648</v>
      </c>
      <c r="E26" s="98">
        <v>25.1</v>
      </c>
      <c r="F26" s="98">
        <v>25.1</v>
      </c>
      <c r="G26" s="84">
        <f t="shared" si="0"/>
        <v>100</v>
      </c>
      <c r="H26" s="84">
        <f t="shared" si="1"/>
        <v>0</v>
      </c>
      <c r="I26" s="78" t="s">
        <v>640</v>
      </c>
    </row>
    <row r="27" spans="1:9" ht="72">
      <c r="A27" s="94" t="s">
        <v>284</v>
      </c>
      <c r="B27" s="95" t="s">
        <v>283</v>
      </c>
      <c r="C27" s="94" t="s">
        <v>8</v>
      </c>
      <c r="D27" s="95" t="s">
        <v>648</v>
      </c>
      <c r="E27" s="98">
        <v>100.3</v>
      </c>
      <c r="F27" s="98">
        <v>100.3</v>
      </c>
      <c r="G27" s="84">
        <f t="shared" si="0"/>
        <v>100</v>
      </c>
      <c r="H27" s="84">
        <f t="shared" si="1"/>
        <v>0</v>
      </c>
      <c r="I27" s="78" t="s">
        <v>650</v>
      </c>
    </row>
    <row r="28" spans="1:9" ht="25.5">
      <c r="A28" s="94" t="s">
        <v>282</v>
      </c>
      <c r="B28" s="95" t="s">
        <v>281</v>
      </c>
      <c r="C28" s="94" t="s">
        <v>8</v>
      </c>
      <c r="D28" s="95" t="s">
        <v>648</v>
      </c>
      <c r="E28" s="98">
        <v>21.6</v>
      </c>
      <c r="F28" s="98">
        <v>21.59</v>
      </c>
      <c r="G28" s="84">
        <f t="shared" si="0"/>
        <v>99.953703703703695</v>
      </c>
      <c r="H28" s="84">
        <f t="shared" si="1"/>
        <v>-1.0000000000001563E-2</v>
      </c>
      <c r="I28" s="78" t="s">
        <v>647</v>
      </c>
    </row>
    <row r="29" spans="1:9" ht="51">
      <c r="A29" s="94" t="s">
        <v>796</v>
      </c>
      <c r="B29" s="95" t="s">
        <v>797</v>
      </c>
      <c r="C29" s="94" t="s">
        <v>8</v>
      </c>
      <c r="D29" s="95" t="s">
        <v>648</v>
      </c>
      <c r="E29" s="98">
        <v>301.39999999999998</v>
      </c>
      <c r="F29" s="98">
        <v>0</v>
      </c>
      <c r="G29" s="84">
        <f t="shared" si="0"/>
        <v>0</v>
      </c>
      <c r="H29" s="84">
        <f t="shared" si="1"/>
        <v>-301.39999999999998</v>
      </c>
      <c r="I29" s="118" t="s">
        <v>954</v>
      </c>
    </row>
    <row r="30" spans="1:9" ht="25.5">
      <c r="A30" s="96" t="s">
        <v>280</v>
      </c>
      <c r="B30" s="97" t="s">
        <v>279</v>
      </c>
      <c r="C30" s="96"/>
      <c r="D30" s="97"/>
      <c r="E30" s="99">
        <v>448.4</v>
      </c>
      <c r="F30" s="99">
        <v>146.99</v>
      </c>
      <c r="G30" s="85">
        <f t="shared" si="0"/>
        <v>32.780999107939344</v>
      </c>
      <c r="H30" s="85">
        <f t="shared" si="1"/>
        <v>-301.40999999999997</v>
      </c>
      <c r="I30" s="77"/>
    </row>
    <row r="31" spans="1:9" ht="63.75">
      <c r="A31" s="94" t="s">
        <v>798</v>
      </c>
      <c r="B31" s="95" t="s">
        <v>799</v>
      </c>
      <c r="C31" s="94" t="s">
        <v>8</v>
      </c>
      <c r="D31" s="95" t="s">
        <v>648</v>
      </c>
      <c r="E31" s="98">
        <v>10.8</v>
      </c>
      <c r="F31" s="98">
        <v>10.8</v>
      </c>
      <c r="G31" s="84">
        <f t="shared" si="0"/>
        <v>100</v>
      </c>
      <c r="H31" s="84">
        <f t="shared" si="1"/>
        <v>0</v>
      </c>
      <c r="I31" s="78" t="s">
        <v>955</v>
      </c>
    </row>
    <row r="32" spans="1:9" ht="76.5">
      <c r="A32" s="94" t="s">
        <v>278</v>
      </c>
      <c r="B32" s="95" t="s">
        <v>277</v>
      </c>
      <c r="C32" s="94" t="s">
        <v>8</v>
      </c>
      <c r="D32" s="95" t="s">
        <v>648</v>
      </c>
      <c r="E32" s="98">
        <v>10.8</v>
      </c>
      <c r="F32" s="98">
        <v>10.8</v>
      </c>
      <c r="G32" s="84">
        <f t="shared" si="0"/>
        <v>100</v>
      </c>
      <c r="H32" s="84">
        <f t="shared" si="1"/>
        <v>0</v>
      </c>
      <c r="I32" s="78" t="s">
        <v>956</v>
      </c>
    </row>
    <row r="33" spans="1:9" ht="89.25">
      <c r="A33" s="94" t="s">
        <v>800</v>
      </c>
      <c r="B33" s="95" t="s">
        <v>801</v>
      </c>
      <c r="C33" s="94" t="s">
        <v>8</v>
      </c>
      <c r="D33" s="95" t="s">
        <v>648</v>
      </c>
      <c r="E33" s="98">
        <v>6.28</v>
      </c>
      <c r="F33" s="98">
        <v>6.28</v>
      </c>
      <c r="G33" s="84">
        <f t="shared" si="0"/>
        <v>100</v>
      </c>
      <c r="H33" s="84">
        <f t="shared" si="1"/>
        <v>0</v>
      </c>
      <c r="I33" s="24"/>
    </row>
    <row r="34" spans="1:9" ht="25.5">
      <c r="A34" s="94" t="s">
        <v>276</v>
      </c>
      <c r="B34" s="95" t="s">
        <v>275</v>
      </c>
      <c r="C34" s="94" t="s">
        <v>8</v>
      </c>
      <c r="D34" s="95" t="s">
        <v>648</v>
      </c>
      <c r="E34" s="98">
        <v>9</v>
      </c>
      <c r="F34" s="98">
        <v>9</v>
      </c>
      <c r="G34" s="84">
        <f t="shared" si="0"/>
        <v>100</v>
      </c>
      <c r="H34" s="84">
        <f t="shared" si="1"/>
        <v>0</v>
      </c>
      <c r="I34" s="24"/>
    </row>
    <row r="35" spans="1:9" ht="51">
      <c r="A35" s="96" t="s">
        <v>274</v>
      </c>
      <c r="B35" s="97" t="s">
        <v>273</v>
      </c>
      <c r="C35" s="96"/>
      <c r="D35" s="97"/>
      <c r="E35" s="99">
        <v>36.880000000000003</v>
      </c>
      <c r="F35" s="99">
        <v>36.880000000000003</v>
      </c>
      <c r="G35" s="85">
        <f t="shared" si="0"/>
        <v>100</v>
      </c>
      <c r="H35" s="85">
        <f t="shared" si="1"/>
        <v>0</v>
      </c>
      <c r="I35" s="77"/>
    </row>
    <row r="36" spans="1:9" ht="60">
      <c r="A36" s="94" t="s">
        <v>272</v>
      </c>
      <c r="B36" s="95" t="s">
        <v>271</v>
      </c>
      <c r="C36" s="94" t="s">
        <v>8</v>
      </c>
      <c r="D36" s="95" t="s">
        <v>648</v>
      </c>
      <c r="E36" s="98">
        <v>959.16</v>
      </c>
      <c r="F36" s="98">
        <v>959</v>
      </c>
      <c r="G36" s="84">
        <f t="shared" si="0"/>
        <v>99.983318737228416</v>
      </c>
      <c r="H36" s="84">
        <f t="shared" si="1"/>
        <v>-0.15999999999996817</v>
      </c>
      <c r="I36" s="78" t="s">
        <v>641</v>
      </c>
    </row>
    <row r="37" spans="1:9" ht="63.75">
      <c r="A37" s="94" t="s">
        <v>270</v>
      </c>
      <c r="B37" s="95" t="s">
        <v>269</v>
      </c>
      <c r="C37" s="94" t="s">
        <v>8</v>
      </c>
      <c r="D37" s="95" t="s">
        <v>648</v>
      </c>
      <c r="E37" s="98">
        <v>176.14</v>
      </c>
      <c r="F37" s="98">
        <v>157.9</v>
      </c>
      <c r="G37" s="84">
        <f t="shared" si="0"/>
        <v>89.644600885659145</v>
      </c>
      <c r="H37" s="84">
        <f t="shared" si="1"/>
        <v>-18.239999999999981</v>
      </c>
      <c r="I37" s="78" t="s">
        <v>957</v>
      </c>
    </row>
    <row r="38" spans="1:9" ht="51">
      <c r="A38" s="94" t="s">
        <v>268</v>
      </c>
      <c r="B38" s="95" t="s">
        <v>267</v>
      </c>
      <c r="C38" s="94" t="s">
        <v>8</v>
      </c>
      <c r="D38" s="95" t="s">
        <v>648</v>
      </c>
      <c r="E38" s="98">
        <v>36</v>
      </c>
      <c r="F38" s="98">
        <v>36</v>
      </c>
      <c r="G38" s="84">
        <f t="shared" si="0"/>
        <v>100</v>
      </c>
      <c r="H38" s="84">
        <f t="shared" si="1"/>
        <v>0</v>
      </c>
      <c r="I38" s="78" t="s">
        <v>642</v>
      </c>
    </row>
    <row r="39" spans="1:9" ht="38.25">
      <c r="A39" s="96" t="s">
        <v>266</v>
      </c>
      <c r="B39" s="97" t="s">
        <v>265</v>
      </c>
      <c r="C39" s="96"/>
      <c r="D39" s="97"/>
      <c r="E39" s="99">
        <v>1171.3</v>
      </c>
      <c r="F39" s="99">
        <v>1152.9000000000001</v>
      </c>
      <c r="G39" s="85">
        <f t="shared" si="0"/>
        <v>98.429095876376678</v>
      </c>
      <c r="H39" s="85">
        <f t="shared" si="1"/>
        <v>-18.399999999999864</v>
      </c>
      <c r="I39" s="77"/>
    </row>
    <row r="40" spans="1:9" ht="63.75">
      <c r="A40" s="94" t="s">
        <v>264</v>
      </c>
      <c r="B40" s="95" t="s">
        <v>263</v>
      </c>
      <c r="C40" s="94" t="s">
        <v>8</v>
      </c>
      <c r="D40" s="95" t="s">
        <v>648</v>
      </c>
      <c r="E40" s="98">
        <v>9</v>
      </c>
      <c r="F40" s="98">
        <v>9</v>
      </c>
      <c r="G40" s="84">
        <f t="shared" si="0"/>
        <v>100</v>
      </c>
      <c r="H40" s="84">
        <f t="shared" si="1"/>
        <v>0</v>
      </c>
      <c r="I40" s="78" t="s">
        <v>643</v>
      </c>
    </row>
    <row r="41" spans="1:9" ht="38.25">
      <c r="A41" s="96" t="s">
        <v>262</v>
      </c>
      <c r="B41" s="97" t="s">
        <v>261</v>
      </c>
      <c r="C41" s="96"/>
      <c r="D41" s="95" t="s">
        <v>648</v>
      </c>
      <c r="E41" s="99">
        <v>9</v>
      </c>
      <c r="F41" s="99">
        <v>9</v>
      </c>
      <c r="G41" s="84">
        <f t="shared" si="0"/>
        <v>100</v>
      </c>
      <c r="H41" s="84">
        <f t="shared" si="1"/>
        <v>0</v>
      </c>
      <c r="I41" s="24"/>
    </row>
    <row r="42" spans="1:9" ht="89.25">
      <c r="A42" s="94" t="s">
        <v>802</v>
      </c>
      <c r="B42" s="95" t="s">
        <v>803</v>
      </c>
      <c r="C42" s="94" t="s">
        <v>8</v>
      </c>
      <c r="D42" s="95" t="s">
        <v>648</v>
      </c>
      <c r="E42" s="98">
        <v>10</v>
      </c>
      <c r="F42" s="98">
        <v>9.99</v>
      </c>
      <c r="G42" s="84">
        <f t="shared" si="0"/>
        <v>99.9</v>
      </c>
      <c r="H42" s="84">
        <f t="shared" si="1"/>
        <v>-9.9999999999997868E-3</v>
      </c>
      <c r="I42" s="78" t="s">
        <v>1189</v>
      </c>
    </row>
    <row r="43" spans="1:9" ht="114.75">
      <c r="A43" s="94" t="s">
        <v>260</v>
      </c>
      <c r="B43" s="106" t="s">
        <v>259</v>
      </c>
      <c r="C43" s="94" t="s">
        <v>8</v>
      </c>
      <c r="D43" s="95" t="s">
        <v>648</v>
      </c>
      <c r="E43" s="98">
        <v>29.76</v>
      </c>
      <c r="F43" s="98">
        <v>29.76</v>
      </c>
      <c r="G43" s="84">
        <f t="shared" si="0"/>
        <v>100</v>
      </c>
      <c r="H43" s="84">
        <f t="shared" si="1"/>
        <v>0</v>
      </c>
      <c r="I43" s="78" t="s">
        <v>958</v>
      </c>
    </row>
    <row r="44" spans="1:9" ht="63.75">
      <c r="A44" s="94" t="s">
        <v>258</v>
      </c>
      <c r="B44" s="95" t="s">
        <v>257</v>
      </c>
      <c r="C44" s="94" t="s">
        <v>8</v>
      </c>
      <c r="D44" s="95" t="s">
        <v>648</v>
      </c>
      <c r="E44" s="98">
        <v>49.3</v>
      </c>
      <c r="F44" s="98">
        <v>49.3</v>
      </c>
      <c r="G44" s="84">
        <f t="shared" si="0"/>
        <v>100</v>
      </c>
      <c r="H44" s="84">
        <f t="shared" si="1"/>
        <v>0</v>
      </c>
      <c r="I44" s="78" t="s">
        <v>644</v>
      </c>
    </row>
    <row r="45" spans="1:9" ht="63.75">
      <c r="A45" s="96" t="s">
        <v>256</v>
      </c>
      <c r="B45" s="97" t="s">
        <v>255</v>
      </c>
      <c r="C45" s="96"/>
      <c r="D45" s="97"/>
      <c r="E45" s="99">
        <v>89.06</v>
      </c>
      <c r="F45" s="99">
        <v>89.05</v>
      </c>
      <c r="G45" s="85">
        <f t="shared" si="0"/>
        <v>99.98877161464182</v>
      </c>
      <c r="H45" s="85">
        <f t="shared" si="1"/>
        <v>-1.0000000000005116E-2</v>
      </c>
      <c r="I45" s="24"/>
    </row>
    <row r="46" spans="1:9" ht="36">
      <c r="A46" s="94" t="s">
        <v>254</v>
      </c>
      <c r="B46" s="95" t="s">
        <v>253</v>
      </c>
      <c r="C46" s="94" t="s">
        <v>8</v>
      </c>
      <c r="D46" s="95" t="s">
        <v>648</v>
      </c>
      <c r="E46" s="98">
        <v>917.72</v>
      </c>
      <c r="F46" s="98">
        <v>917.72</v>
      </c>
      <c r="G46" s="84">
        <f t="shared" si="0"/>
        <v>100</v>
      </c>
      <c r="H46" s="84">
        <f t="shared" si="1"/>
        <v>0</v>
      </c>
      <c r="I46" s="78" t="s">
        <v>959</v>
      </c>
    </row>
    <row r="47" spans="1:9" ht="38.25">
      <c r="A47" s="96" t="s">
        <v>252</v>
      </c>
      <c r="B47" s="97" t="s">
        <v>251</v>
      </c>
      <c r="C47" s="96"/>
      <c r="D47" s="97"/>
      <c r="E47" s="99">
        <v>917.72</v>
      </c>
      <c r="F47" s="99">
        <v>917.72</v>
      </c>
      <c r="G47" s="85">
        <f t="shared" si="0"/>
        <v>100</v>
      </c>
      <c r="H47" s="85">
        <f t="shared" si="1"/>
        <v>0</v>
      </c>
      <c r="I47" s="77"/>
    </row>
    <row r="48" spans="1:9" ht="38.25">
      <c r="A48" s="96" t="s">
        <v>250</v>
      </c>
      <c r="B48" s="97" t="s">
        <v>249</v>
      </c>
      <c r="C48" s="96"/>
      <c r="D48" s="97" t="s">
        <v>648</v>
      </c>
      <c r="E48" s="99">
        <v>2901.56</v>
      </c>
      <c r="F48" s="99">
        <v>2581.73</v>
      </c>
      <c r="G48" s="85">
        <f t="shared" si="0"/>
        <v>88.9773087580474</v>
      </c>
      <c r="H48" s="85">
        <f t="shared" si="1"/>
        <v>-319.82999999999993</v>
      </c>
      <c r="I48" s="77"/>
    </row>
    <row r="49" spans="1:9">
      <c r="A49" s="94" t="s">
        <v>248</v>
      </c>
      <c r="B49" s="95" t="s">
        <v>38</v>
      </c>
      <c r="C49" s="94" t="s">
        <v>8</v>
      </c>
      <c r="D49" s="95" t="s">
        <v>648</v>
      </c>
      <c r="E49" s="98">
        <v>17630.900000000001</v>
      </c>
      <c r="F49" s="98">
        <v>17484.47</v>
      </c>
      <c r="G49" s="84">
        <f t="shared" si="0"/>
        <v>99.169469510915491</v>
      </c>
      <c r="H49" s="84">
        <f t="shared" si="1"/>
        <v>-146.43000000000029</v>
      </c>
      <c r="I49" s="24"/>
    </row>
    <row r="50" spans="1:9" ht="25.5">
      <c r="A50" s="96" t="s">
        <v>247</v>
      </c>
      <c r="B50" s="97" t="s">
        <v>36</v>
      </c>
      <c r="C50" s="96"/>
      <c r="D50" s="97"/>
      <c r="E50" s="99">
        <v>17630.900000000001</v>
      </c>
      <c r="F50" s="99">
        <v>17484.47</v>
      </c>
      <c r="G50" s="85">
        <f t="shared" si="0"/>
        <v>99.169469510915491</v>
      </c>
      <c r="H50" s="85">
        <f t="shared" si="1"/>
        <v>-146.43000000000029</v>
      </c>
      <c r="I50" s="77"/>
    </row>
    <row r="51" spans="1:9" ht="38.25">
      <c r="A51" s="96" t="s">
        <v>246</v>
      </c>
      <c r="B51" s="97" t="s">
        <v>136</v>
      </c>
      <c r="C51" s="96"/>
      <c r="D51" s="97"/>
      <c r="E51" s="99">
        <v>17630.900000000001</v>
      </c>
      <c r="F51" s="99">
        <v>17484.47</v>
      </c>
      <c r="G51" s="85">
        <f t="shared" si="0"/>
        <v>99.169469510915491</v>
      </c>
      <c r="H51" s="85">
        <f t="shared" si="1"/>
        <v>-146.43000000000029</v>
      </c>
      <c r="I51" s="77"/>
    </row>
    <row r="52" spans="1:9" ht="51">
      <c r="A52" s="96" t="s">
        <v>245</v>
      </c>
      <c r="B52" s="97" t="s">
        <v>804</v>
      </c>
      <c r="C52" s="96"/>
      <c r="D52" s="97"/>
      <c r="E52" s="99">
        <v>31870.55</v>
      </c>
      <c r="F52" s="99">
        <v>28823.82</v>
      </c>
      <c r="G52" s="85">
        <f t="shared" si="0"/>
        <v>90.440296762999068</v>
      </c>
      <c r="H52" s="85">
        <f>F52-E52-0.1</f>
        <v>-3046.8299999999995</v>
      </c>
      <c r="I52" s="77"/>
    </row>
  </sheetData>
  <mergeCells count="1">
    <mergeCell ref="A2:I2"/>
  </mergeCells>
  <pageMargins left="0.51181102362204722" right="0.11811023622047245" top="0.15748031496062992" bottom="0.19685039370078741" header="0.19685039370078741" footer="0.15748031496062992"/>
  <pageSetup paperSize="9" scale="85"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transitionEvaluation="1">
    <tabColor rgb="FFFFFF00"/>
  </sheetPr>
  <dimension ref="A1:K38"/>
  <sheetViews>
    <sheetView showGridLines="0" topLeftCell="A32" zoomScaleNormal="100" workbookViewId="0">
      <selection activeCell="N13" sqref="N13"/>
    </sheetView>
  </sheetViews>
  <sheetFormatPr defaultRowHeight="12.75" customHeight="1" outlineLevelRow="4"/>
  <cols>
    <col min="1" max="1" width="13" style="43" customWidth="1"/>
    <col min="2" max="2" width="25" style="46" customWidth="1"/>
    <col min="3" max="3" width="10.28515625" style="46" hidden="1" customWidth="1"/>
    <col min="4" max="4" width="30.7109375" style="46" hidden="1" customWidth="1"/>
    <col min="5" max="5" width="7.28515625" style="46" customWidth="1"/>
    <col min="6" max="6" width="25.7109375" style="46" customWidth="1"/>
    <col min="7" max="7" width="12.85546875" style="43" customWidth="1"/>
    <col min="8" max="8" width="9.7109375" style="43" bestFit="1" customWidth="1"/>
    <col min="9" max="9" width="10.28515625" style="43" customWidth="1"/>
    <col min="10" max="10" width="11.5703125" style="43" customWidth="1"/>
    <col min="11" max="11" width="36.42578125" style="47" customWidth="1"/>
  </cols>
  <sheetData>
    <row r="1" spans="1:11">
      <c r="A1" s="38"/>
      <c r="B1" s="44"/>
      <c r="C1" s="44"/>
      <c r="D1" s="44"/>
      <c r="E1" s="44"/>
      <c r="F1" s="44"/>
      <c r="G1" s="39"/>
      <c r="H1" s="39"/>
      <c r="I1" s="39"/>
      <c r="J1" s="39"/>
    </row>
    <row r="2" spans="1:11" ht="15.75">
      <c r="A2" s="280" t="s">
        <v>620</v>
      </c>
      <c r="B2" s="280"/>
      <c r="C2" s="280"/>
      <c r="D2" s="280"/>
      <c r="E2" s="280"/>
      <c r="F2" s="280"/>
      <c r="G2" s="280"/>
      <c r="H2" s="280"/>
      <c r="I2" s="280"/>
      <c r="J2" s="280"/>
      <c r="K2" s="280"/>
    </row>
    <row r="3" spans="1:11" ht="54.75" customHeight="1">
      <c r="A3" s="250" t="s">
        <v>651</v>
      </c>
      <c r="B3" s="250"/>
      <c r="C3" s="250"/>
      <c r="D3" s="250"/>
      <c r="E3" s="250"/>
      <c r="F3" s="250"/>
      <c r="G3" s="250"/>
      <c r="H3" s="250"/>
      <c r="I3" s="250"/>
      <c r="J3" s="250"/>
      <c r="K3" s="250"/>
    </row>
    <row r="4" spans="1:11" ht="14.25">
      <c r="A4" s="40"/>
      <c r="B4" s="45"/>
      <c r="C4" s="45"/>
      <c r="D4" s="45"/>
      <c r="E4" s="45"/>
      <c r="F4" s="45"/>
      <c r="G4" s="40"/>
      <c r="H4" s="40"/>
      <c r="I4" s="41"/>
      <c r="J4" s="41"/>
      <c r="K4" s="69" t="s">
        <v>0</v>
      </c>
    </row>
    <row r="5" spans="1:11" ht="38.25">
      <c r="A5" s="11" t="s">
        <v>1</v>
      </c>
      <c r="B5" s="11" t="s">
        <v>2</v>
      </c>
      <c r="C5" s="25" t="s">
        <v>3</v>
      </c>
      <c r="D5" s="25" t="s">
        <v>4</v>
      </c>
      <c r="E5" s="13" t="s">
        <v>663</v>
      </c>
      <c r="F5" s="14" t="s">
        <v>602</v>
      </c>
      <c r="G5" s="12" t="s">
        <v>603</v>
      </c>
      <c r="H5" s="12" t="s">
        <v>604</v>
      </c>
      <c r="I5" s="12" t="s">
        <v>605</v>
      </c>
      <c r="J5" s="11" t="s">
        <v>606</v>
      </c>
      <c r="K5" s="15" t="s">
        <v>631</v>
      </c>
    </row>
    <row r="6" spans="1:11">
      <c r="A6" s="11" t="s">
        <v>607</v>
      </c>
      <c r="B6" s="11" t="s">
        <v>608</v>
      </c>
      <c r="C6" s="25"/>
      <c r="D6" s="25"/>
      <c r="E6" s="13" t="s">
        <v>609</v>
      </c>
      <c r="F6" s="14" t="s">
        <v>610</v>
      </c>
      <c r="G6" s="12" t="s">
        <v>611</v>
      </c>
      <c r="H6" s="12" t="s">
        <v>612</v>
      </c>
      <c r="I6" s="12" t="s">
        <v>614</v>
      </c>
      <c r="J6" s="11" t="s">
        <v>615</v>
      </c>
      <c r="K6" s="15" t="s">
        <v>613</v>
      </c>
    </row>
    <row r="7" spans="1:11" ht="93" customHeight="1" outlineLevel="4">
      <c r="A7" s="16" t="s">
        <v>363</v>
      </c>
      <c r="B7" s="17" t="s">
        <v>362</v>
      </c>
      <c r="C7" s="26" t="s">
        <v>6</v>
      </c>
      <c r="D7" s="27" t="s">
        <v>7</v>
      </c>
      <c r="E7" s="16" t="s">
        <v>8</v>
      </c>
      <c r="F7" s="17" t="s">
        <v>648</v>
      </c>
      <c r="G7" s="30">
        <v>192.1</v>
      </c>
      <c r="H7" s="30">
        <v>192.1</v>
      </c>
      <c r="I7" s="31">
        <f>H7/G7*100</f>
        <v>100</v>
      </c>
      <c r="J7" s="31">
        <f>G7-H7</f>
        <v>0</v>
      </c>
      <c r="K7" s="53" t="s">
        <v>652</v>
      </c>
    </row>
    <row r="8" spans="1:11" ht="63.75" customHeight="1" outlineLevel="4">
      <c r="A8" s="16" t="s">
        <v>361</v>
      </c>
      <c r="B8" s="17" t="s">
        <v>360</v>
      </c>
      <c r="C8" s="26" t="s">
        <v>6</v>
      </c>
      <c r="D8" s="27" t="s">
        <v>7</v>
      </c>
      <c r="E8" s="16" t="s">
        <v>8</v>
      </c>
      <c r="F8" s="17" t="s">
        <v>648</v>
      </c>
      <c r="G8" s="30">
        <v>3600</v>
      </c>
      <c r="H8" s="30">
        <v>3600</v>
      </c>
      <c r="I8" s="31">
        <f t="shared" ref="I8:I38" si="0">H8/G8*100</f>
        <v>100</v>
      </c>
      <c r="J8" s="31">
        <f t="shared" ref="J8:J38" si="1">G8-H8</f>
        <v>0</v>
      </c>
      <c r="K8" s="53" t="s">
        <v>653</v>
      </c>
    </row>
    <row r="9" spans="1:11" ht="38.25" outlineLevel="4">
      <c r="A9" s="16" t="s">
        <v>359</v>
      </c>
      <c r="B9" s="17" t="s">
        <v>201</v>
      </c>
      <c r="C9" s="26" t="s">
        <v>6</v>
      </c>
      <c r="D9" s="27" t="s">
        <v>7</v>
      </c>
      <c r="E9" s="16" t="s">
        <v>8</v>
      </c>
      <c r="F9" s="17" t="s">
        <v>648</v>
      </c>
      <c r="G9" s="30">
        <v>17</v>
      </c>
      <c r="H9" s="30">
        <v>17</v>
      </c>
      <c r="I9" s="31">
        <f t="shared" si="0"/>
        <v>100</v>
      </c>
      <c r="J9" s="31">
        <f t="shared" si="1"/>
        <v>0</v>
      </c>
      <c r="K9" s="53" t="s">
        <v>654</v>
      </c>
    </row>
    <row r="10" spans="1:11" ht="37.5" customHeight="1" outlineLevel="4">
      <c r="A10" s="16" t="s">
        <v>358</v>
      </c>
      <c r="B10" s="17" t="s">
        <v>357</v>
      </c>
      <c r="C10" s="26" t="s">
        <v>6</v>
      </c>
      <c r="D10" s="27" t="s">
        <v>7</v>
      </c>
      <c r="E10" s="16" t="s">
        <v>8</v>
      </c>
      <c r="F10" s="17" t="s">
        <v>648</v>
      </c>
      <c r="G10" s="30">
        <v>100</v>
      </c>
      <c r="H10" s="30">
        <v>100</v>
      </c>
      <c r="I10" s="31">
        <f t="shared" si="0"/>
        <v>100</v>
      </c>
      <c r="J10" s="31">
        <f t="shared" si="1"/>
        <v>0</v>
      </c>
      <c r="K10" s="53" t="s">
        <v>1190</v>
      </c>
    </row>
    <row r="11" spans="1:11" ht="49.5" customHeight="1" outlineLevel="3">
      <c r="A11" s="10" t="s">
        <v>356</v>
      </c>
      <c r="B11" s="18" t="s">
        <v>355</v>
      </c>
      <c r="C11" s="25"/>
      <c r="D11" s="28"/>
      <c r="E11" s="10"/>
      <c r="F11" s="18"/>
      <c r="G11" s="32">
        <f>SUM(G7:G10)</f>
        <v>3909.1</v>
      </c>
      <c r="H11" s="32">
        <f>SUM(H7:H10)</f>
        <v>3909.1</v>
      </c>
      <c r="I11" s="42">
        <f t="shared" si="0"/>
        <v>100</v>
      </c>
      <c r="J11" s="42">
        <f t="shared" si="1"/>
        <v>0</v>
      </c>
      <c r="K11" s="74"/>
    </row>
    <row r="12" spans="1:11" ht="30" customHeight="1" outlineLevel="4">
      <c r="A12" s="16" t="s">
        <v>354</v>
      </c>
      <c r="B12" s="17" t="s">
        <v>353</v>
      </c>
      <c r="C12" s="26" t="s">
        <v>6</v>
      </c>
      <c r="D12" s="27" t="s">
        <v>7</v>
      </c>
      <c r="E12" s="16" t="s">
        <v>8</v>
      </c>
      <c r="F12" s="17" t="s">
        <v>648</v>
      </c>
      <c r="G12" s="30">
        <v>100</v>
      </c>
      <c r="H12" s="30">
        <v>100</v>
      </c>
      <c r="I12" s="31">
        <f t="shared" si="0"/>
        <v>100</v>
      </c>
      <c r="J12" s="31">
        <f t="shared" si="1"/>
        <v>0</v>
      </c>
      <c r="K12" s="53" t="s">
        <v>635</v>
      </c>
    </row>
    <row r="13" spans="1:11" ht="162" customHeight="1" outlineLevel="4">
      <c r="A13" s="16" t="s">
        <v>352</v>
      </c>
      <c r="B13" s="17" t="s">
        <v>351</v>
      </c>
      <c r="C13" s="26" t="s">
        <v>6</v>
      </c>
      <c r="D13" s="27" t="s">
        <v>7</v>
      </c>
      <c r="E13" s="16" t="s">
        <v>8</v>
      </c>
      <c r="F13" s="17" t="s">
        <v>648</v>
      </c>
      <c r="G13" s="30">
        <v>350</v>
      </c>
      <c r="H13" s="30">
        <v>350</v>
      </c>
      <c r="I13" s="31">
        <f t="shared" si="0"/>
        <v>100</v>
      </c>
      <c r="J13" s="31">
        <f t="shared" si="1"/>
        <v>0</v>
      </c>
      <c r="K13" s="53" t="s">
        <v>655</v>
      </c>
    </row>
    <row r="14" spans="1:11" ht="51.75" customHeight="1" outlineLevel="3">
      <c r="A14" s="10" t="s">
        <v>350</v>
      </c>
      <c r="B14" s="18" t="s">
        <v>349</v>
      </c>
      <c r="C14" s="25"/>
      <c r="D14" s="28"/>
      <c r="E14" s="10"/>
      <c r="F14" s="18"/>
      <c r="G14" s="32">
        <f>SUM(G12:G13)</f>
        <v>450</v>
      </c>
      <c r="H14" s="32">
        <f>SUM(H12:H13)</f>
        <v>450</v>
      </c>
      <c r="I14" s="42">
        <f t="shared" si="0"/>
        <v>100</v>
      </c>
      <c r="J14" s="42">
        <f t="shared" si="1"/>
        <v>0</v>
      </c>
      <c r="K14" s="74"/>
    </row>
    <row r="15" spans="1:11" ht="107.25" customHeight="1" outlineLevel="4">
      <c r="A15" s="16" t="s">
        <v>348</v>
      </c>
      <c r="B15" s="17" t="s">
        <v>347</v>
      </c>
      <c r="C15" s="26" t="s">
        <v>346</v>
      </c>
      <c r="D15" s="27" t="s">
        <v>344</v>
      </c>
      <c r="E15" s="16" t="s">
        <v>345</v>
      </c>
      <c r="F15" s="17" t="s">
        <v>344</v>
      </c>
      <c r="G15" s="30">
        <v>2.6</v>
      </c>
      <c r="H15" s="30">
        <v>1.4</v>
      </c>
      <c r="I15" s="31">
        <f t="shared" si="0"/>
        <v>53.846153846153847</v>
      </c>
      <c r="J15" s="31">
        <f t="shared" si="1"/>
        <v>1.2000000000000002</v>
      </c>
      <c r="K15" s="79" t="s">
        <v>1191</v>
      </c>
    </row>
    <row r="16" spans="1:11" ht="90" customHeight="1" outlineLevel="4">
      <c r="A16" s="16" t="s">
        <v>339</v>
      </c>
      <c r="B16" s="17" t="s">
        <v>338</v>
      </c>
      <c r="C16" s="26" t="s">
        <v>343</v>
      </c>
      <c r="D16" s="27" t="s">
        <v>342</v>
      </c>
      <c r="E16" s="16" t="s">
        <v>341</v>
      </c>
      <c r="F16" s="17" t="s">
        <v>340</v>
      </c>
      <c r="G16" s="30">
        <v>7.4</v>
      </c>
      <c r="H16" s="30">
        <v>3.7</v>
      </c>
      <c r="I16" s="31">
        <f t="shared" si="0"/>
        <v>50</v>
      </c>
      <c r="J16" s="31">
        <f t="shared" si="1"/>
        <v>3.7</v>
      </c>
      <c r="K16" s="281" t="s">
        <v>656</v>
      </c>
    </row>
    <row r="17" spans="1:11" ht="82.5" customHeight="1" outlineLevel="4">
      <c r="A17" s="16" t="s">
        <v>339</v>
      </c>
      <c r="B17" s="17" t="s">
        <v>338</v>
      </c>
      <c r="C17" s="26" t="s">
        <v>337</v>
      </c>
      <c r="D17" s="27" t="s">
        <v>335</v>
      </c>
      <c r="E17" s="16" t="s">
        <v>336</v>
      </c>
      <c r="F17" s="17" t="s">
        <v>335</v>
      </c>
      <c r="G17" s="30">
        <v>20.100000000000001</v>
      </c>
      <c r="H17" s="30">
        <v>13.3</v>
      </c>
      <c r="I17" s="31">
        <f t="shared" si="0"/>
        <v>66.169154228855717</v>
      </c>
      <c r="J17" s="31">
        <f t="shared" si="1"/>
        <v>6.8000000000000007</v>
      </c>
      <c r="K17" s="282"/>
    </row>
    <row r="18" spans="1:11" ht="102" outlineLevel="3">
      <c r="A18" s="10" t="s">
        <v>334</v>
      </c>
      <c r="B18" s="18" t="s">
        <v>333</v>
      </c>
      <c r="C18" s="25"/>
      <c r="D18" s="28"/>
      <c r="E18" s="10"/>
      <c r="F18" s="18"/>
      <c r="G18" s="32">
        <f>SUM(G15:G17)</f>
        <v>30.1</v>
      </c>
      <c r="H18" s="32">
        <f t="shared" ref="H18" si="2">SUM(H15:H17)</f>
        <v>18.399999999999999</v>
      </c>
      <c r="I18" s="42">
        <f t="shared" si="0"/>
        <v>61.129568106312284</v>
      </c>
      <c r="J18" s="42">
        <f t="shared" si="1"/>
        <v>11.700000000000003</v>
      </c>
      <c r="K18" s="74"/>
    </row>
    <row r="19" spans="1:11" ht="45.75" customHeight="1" outlineLevel="2">
      <c r="A19" s="10" t="s">
        <v>332</v>
      </c>
      <c r="B19" s="18" t="s">
        <v>331</v>
      </c>
      <c r="C19" s="25"/>
      <c r="D19" s="28"/>
      <c r="E19" s="10"/>
      <c r="F19" s="18"/>
      <c r="G19" s="32">
        <f>G18+G14+G11</f>
        <v>4389.2</v>
      </c>
      <c r="H19" s="32">
        <f>H18+H14+H11</f>
        <v>4377.5</v>
      </c>
      <c r="I19" s="42">
        <f t="shared" si="0"/>
        <v>99.733436617151199</v>
      </c>
      <c r="J19" s="42">
        <f t="shared" si="1"/>
        <v>11.699999999999818</v>
      </c>
      <c r="K19" s="74"/>
    </row>
    <row r="20" spans="1:11" ht="65.25" hidden="1" customHeight="1" outlineLevel="4">
      <c r="A20" s="16"/>
      <c r="B20" s="17"/>
      <c r="C20" s="26"/>
      <c r="D20" s="27"/>
      <c r="E20" s="16"/>
      <c r="F20" s="17"/>
      <c r="G20" s="30"/>
      <c r="H20" s="30"/>
      <c r="I20" s="31"/>
      <c r="J20" s="31"/>
      <c r="K20" s="53"/>
    </row>
    <row r="21" spans="1:11" ht="57" hidden="1" customHeight="1" outlineLevel="4">
      <c r="A21" s="277"/>
      <c r="B21" s="277"/>
      <c r="C21" s="26"/>
      <c r="D21" s="27"/>
      <c r="E21" s="16"/>
      <c r="F21" s="17"/>
      <c r="G21" s="30"/>
      <c r="H21" s="30"/>
      <c r="I21" s="31"/>
      <c r="J21" s="31"/>
      <c r="K21" s="276"/>
    </row>
    <row r="22" spans="1:11" ht="89.25" hidden="1" customHeight="1" outlineLevel="4">
      <c r="A22" s="278"/>
      <c r="B22" s="278"/>
      <c r="C22" s="26"/>
      <c r="D22" s="27"/>
      <c r="E22" s="16"/>
      <c r="F22" s="17"/>
      <c r="G22" s="30"/>
      <c r="H22" s="30"/>
      <c r="I22" s="31"/>
      <c r="J22" s="31"/>
      <c r="K22" s="276"/>
    </row>
    <row r="23" spans="1:11" ht="49.5" hidden="1" customHeight="1" outlineLevel="4">
      <c r="A23" s="72"/>
      <c r="B23" s="275"/>
      <c r="C23" s="72"/>
      <c r="D23" s="54"/>
      <c r="E23" s="72"/>
      <c r="F23" s="54"/>
      <c r="G23" s="48"/>
      <c r="H23" s="48"/>
      <c r="I23" s="49"/>
      <c r="J23" s="49"/>
      <c r="K23" s="270"/>
    </row>
    <row r="24" spans="1:11" ht="78.75" hidden="1" customHeight="1" outlineLevel="4">
      <c r="A24" s="272"/>
      <c r="B24" s="275"/>
      <c r="C24" s="72"/>
      <c r="D24" s="54"/>
      <c r="E24" s="72"/>
      <c r="F24" s="54"/>
      <c r="G24" s="48"/>
      <c r="H24" s="48"/>
      <c r="I24" s="49"/>
      <c r="J24" s="49"/>
      <c r="K24" s="279"/>
    </row>
    <row r="25" spans="1:11" ht="48.75" hidden="1" customHeight="1" outlineLevel="4">
      <c r="A25" s="272"/>
      <c r="B25" s="275"/>
      <c r="C25" s="72"/>
      <c r="D25" s="54"/>
      <c r="E25" s="72"/>
      <c r="F25" s="54"/>
      <c r="G25" s="48"/>
      <c r="H25" s="48"/>
      <c r="I25" s="49"/>
      <c r="J25" s="49"/>
      <c r="K25" s="279"/>
    </row>
    <row r="26" spans="1:11" ht="50.25" hidden="1" customHeight="1" outlineLevel="4">
      <c r="A26" s="272"/>
      <c r="B26" s="275"/>
      <c r="C26" s="26"/>
      <c r="D26" s="27"/>
      <c r="E26" s="16"/>
      <c r="F26" s="17"/>
      <c r="G26" s="30"/>
      <c r="H26" s="30"/>
      <c r="I26" s="31"/>
      <c r="J26" s="31"/>
      <c r="K26" s="279"/>
    </row>
    <row r="27" spans="1:11" ht="42.75" hidden="1" customHeight="1" outlineLevel="4">
      <c r="A27" s="272"/>
      <c r="B27" s="275"/>
      <c r="C27" s="26"/>
      <c r="D27" s="27"/>
      <c r="E27" s="16"/>
      <c r="F27" s="17"/>
      <c r="G27" s="30"/>
      <c r="H27" s="30"/>
      <c r="I27" s="31"/>
      <c r="J27" s="31"/>
      <c r="K27" s="271"/>
    </row>
    <row r="28" spans="1:11" ht="59.25" hidden="1" customHeight="1" outlineLevel="4">
      <c r="A28" s="272"/>
      <c r="B28" s="273"/>
      <c r="C28" s="72"/>
      <c r="D28" s="54"/>
      <c r="E28" s="72"/>
      <c r="F28" s="54"/>
      <c r="G28" s="48"/>
      <c r="H28" s="48"/>
      <c r="I28" s="49"/>
      <c r="J28" s="49"/>
      <c r="K28" s="270"/>
    </row>
    <row r="29" spans="1:11" ht="44.25" hidden="1" customHeight="1" outlineLevel="4">
      <c r="A29" s="272"/>
      <c r="B29" s="274"/>
      <c r="C29" s="26"/>
      <c r="D29" s="27"/>
      <c r="E29" s="16"/>
      <c r="F29" s="17"/>
      <c r="G29" s="30"/>
      <c r="H29" s="30"/>
      <c r="I29" s="31"/>
      <c r="J29" s="31"/>
      <c r="K29" s="271"/>
    </row>
    <row r="30" spans="1:11" ht="59.25" hidden="1" customHeight="1" outlineLevel="3">
      <c r="A30" s="10"/>
      <c r="B30" s="18"/>
      <c r="C30" s="25"/>
      <c r="D30" s="28"/>
      <c r="E30" s="10"/>
      <c r="F30" s="18"/>
      <c r="G30" s="32"/>
      <c r="H30" s="32"/>
      <c r="I30" s="42"/>
      <c r="J30" s="42"/>
      <c r="K30" s="74"/>
    </row>
    <row r="31" spans="1:11" ht="45.75" hidden="1" customHeight="1" outlineLevel="2">
      <c r="A31" s="10"/>
      <c r="B31" s="18"/>
      <c r="C31" s="25"/>
      <c r="D31" s="28"/>
      <c r="E31" s="10"/>
      <c r="F31" s="18"/>
      <c r="G31" s="32"/>
      <c r="H31" s="32"/>
      <c r="I31" s="42"/>
      <c r="J31" s="42"/>
      <c r="K31" s="74"/>
    </row>
    <row r="32" spans="1:11" ht="59.25" customHeight="1" outlineLevel="4">
      <c r="A32" s="16" t="s">
        <v>330</v>
      </c>
      <c r="B32" s="17" t="s">
        <v>42</v>
      </c>
      <c r="C32" s="26" t="s">
        <v>6</v>
      </c>
      <c r="D32" s="27" t="s">
        <v>7</v>
      </c>
      <c r="E32" s="16" t="s">
        <v>8</v>
      </c>
      <c r="F32" s="17" t="s">
        <v>648</v>
      </c>
      <c r="G32" s="30">
        <v>1720.8</v>
      </c>
      <c r="H32" s="30">
        <v>1567.1</v>
      </c>
      <c r="I32" s="31">
        <f t="shared" si="0"/>
        <v>91.068107856810784</v>
      </c>
      <c r="J32" s="31">
        <f t="shared" si="1"/>
        <v>153.70000000000005</v>
      </c>
      <c r="K32" s="53" t="s">
        <v>657</v>
      </c>
    </row>
    <row r="33" spans="1:11" ht="77.25" customHeight="1" outlineLevel="4">
      <c r="A33" s="16" t="s">
        <v>330</v>
      </c>
      <c r="B33" s="17" t="s">
        <v>42</v>
      </c>
      <c r="C33" s="26" t="s">
        <v>329</v>
      </c>
      <c r="D33" s="27" t="s">
        <v>328</v>
      </c>
      <c r="E33" s="16" t="s">
        <v>327</v>
      </c>
      <c r="F33" s="17" t="s">
        <v>326</v>
      </c>
      <c r="G33" s="30">
        <v>10.4</v>
      </c>
      <c r="H33" s="30">
        <v>10.4</v>
      </c>
      <c r="I33" s="31">
        <f t="shared" si="0"/>
        <v>100</v>
      </c>
      <c r="J33" s="31">
        <f t="shared" si="1"/>
        <v>0</v>
      </c>
      <c r="K33" s="53"/>
    </row>
    <row r="34" spans="1:11" ht="73.5" hidden="1" customHeight="1" outlineLevel="4">
      <c r="A34" s="16"/>
      <c r="B34" s="17"/>
      <c r="C34" s="26"/>
      <c r="D34" s="27"/>
      <c r="E34" s="16"/>
      <c r="F34" s="17"/>
      <c r="G34" s="30"/>
      <c r="H34" s="30"/>
      <c r="I34" s="31"/>
      <c r="J34" s="31"/>
      <c r="K34" s="53"/>
    </row>
    <row r="35" spans="1:11" ht="63.75" outlineLevel="4">
      <c r="A35" s="16" t="s">
        <v>325</v>
      </c>
      <c r="B35" s="17" t="s">
        <v>324</v>
      </c>
      <c r="C35" s="26" t="s">
        <v>323</v>
      </c>
      <c r="D35" s="27" t="s">
        <v>322</v>
      </c>
      <c r="E35" s="16" t="s">
        <v>321</v>
      </c>
      <c r="F35" s="17" t="s">
        <v>320</v>
      </c>
      <c r="G35" s="30">
        <v>669.9</v>
      </c>
      <c r="H35" s="30">
        <v>669.9</v>
      </c>
      <c r="I35" s="31">
        <f t="shared" si="0"/>
        <v>100</v>
      </c>
      <c r="J35" s="31">
        <f t="shared" si="1"/>
        <v>0</v>
      </c>
      <c r="K35" s="53"/>
    </row>
    <row r="36" spans="1:11" ht="59.25" customHeight="1" outlineLevel="3">
      <c r="A36" s="10" t="s">
        <v>319</v>
      </c>
      <c r="B36" s="18" t="s">
        <v>40</v>
      </c>
      <c r="C36" s="25"/>
      <c r="D36" s="28"/>
      <c r="E36" s="10"/>
      <c r="F36" s="18"/>
      <c r="G36" s="32">
        <f>SUM(G32:G35)</f>
        <v>2401.1</v>
      </c>
      <c r="H36" s="32">
        <f>SUM(H32:H35)</f>
        <v>2247.4</v>
      </c>
      <c r="I36" s="42">
        <f t="shared" si="0"/>
        <v>93.598767231685486</v>
      </c>
      <c r="J36" s="42">
        <f t="shared" si="1"/>
        <v>153.69999999999982</v>
      </c>
      <c r="K36" s="74"/>
    </row>
    <row r="37" spans="1:11" ht="38.25" outlineLevel="2">
      <c r="A37" s="10" t="s">
        <v>318</v>
      </c>
      <c r="B37" s="18" t="s">
        <v>136</v>
      </c>
      <c r="C37" s="25"/>
      <c r="D37" s="28"/>
      <c r="E37" s="10"/>
      <c r="F37" s="18"/>
      <c r="G37" s="32">
        <f>G36</f>
        <v>2401.1</v>
      </c>
      <c r="H37" s="32">
        <f>H36</f>
        <v>2247.4</v>
      </c>
      <c r="I37" s="42">
        <f t="shared" si="0"/>
        <v>93.598767231685486</v>
      </c>
      <c r="J37" s="42">
        <f t="shared" si="1"/>
        <v>153.69999999999982</v>
      </c>
      <c r="K37" s="74"/>
    </row>
    <row r="38" spans="1:11" ht="89.25" outlineLevel="1">
      <c r="A38" s="10" t="s">
        <v>317</v>
      </c>
      <c r="B38" s="18" t="s">
        <v>627</v>
      </c>
      <c r="C38" s="25"/>
      <c r="D38" s="28"/>
      <c r="E38" s="10"/>
      <c r="F38" s="18"/>
      <c r="G38" s="32">
        <f>G37+G19</f>
        <v>6790.2999999999993</v>
      </c>
      <c r="H38" s="32">
        <f>H37+H19</f>
        <v>6624.9</v>
      </c>
      <c r="I38" s="42">
        <f t="shared" si="0"/>
        <v>97.564172422426111</v>
      </c>
      <c r="J38" s="42">
        <f t="shared" si="1"/>
        <v>165.39999999999964</v>
      </c>
      <c r="K38" s="74"/>
    </row>
  </sheetData>
  <mergeCells count="12">
    <mergeCell ref="K21:K22"/>
    <mergeCell ref="B21:B22"/>
    <mergeCell ref="A21:A22"/>
    <mergeCell ref="K23:K27"/>
    <mergeCell ref="A2:K2"/>
    <mergeCell ref="A3:K3"/>
    <mergeCell ref="K16:K17"/>
    <mergeCell ref="K28:K29"/>
    <mergeCell ref="A28:A29"/>
    <mergeCell ref="B28:B29"/>
    <mergeCell ref="A24:A27"/>
    <mergeCell ref="B23:B27"/>
  </mergeCells>
  <pageMargins left="0.55118110236220474" right="0.15748031496062992" top="0.19685039370078741" bottom="0.59055118110236227" header="0.51181102362204722" footer="0.51181102362204722"/>
  <pageSetup paperSize="9" scale="90" orientation="landscape"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tabColor rgb="FFFFFF00"/>
  </sheetPr>
  <dimension ref="A1:K145"/>
  <sheetViews>
    <sheetView topLeftCell="A16" workbookViewId="0">
      <selection activeCell="B145" sqref="B145"/>
    </sheetView>
  </sheetViews>
  <sheetFormatPr defaultRowHeight="12.75"/>
  <cols>
    <col min="1" max="1" width="10.28515625" customWidth="1"/>
    <col min="2" max="2" width="26.7109375" customWidth="1"/>
    <col min="3" max="3" width="5" customWidth="1"/>
    <col min="4" max="4" width="19" customWidth="1"/>
    <col min="5" max="5" width="22" hidden="1" customWidth="1"/>
    <col min="6" max="6" width="22" customWidth="1"/>
    <col min="7" max="7" width="11.42578125" customWidth="1"/>
    <col min="8" max="8" width="10.85546875" customWidth="1"/>
    <col min="11" max="11" width="23.140625" customWidth="1"/>
  </cols>
  <sheetData>
    <row r="1" spans="1:11" ht="15.75">
      <c r="A1" s="120"/>
      <c r="B1" s="121"/>
      <c r="C1" s="121"/>
      <c r="D1" s="121"/>
      <c r="E1" s="122"/>
      <c r="F1" s="123"/>
      <c r="G1" s="123"/>
      <c r="H1" s="123"/>
      <c r="I1" s="122"/>
      <c r="J1" s="124"/>
      <c r="K1" s="122" t="s">
        <v>621</v>
      </c>
    </row>
    <row r="2" spans="1:11" ht="12.75" customHeight="1">
      <c r="A2" s="286" t="s">
        <v>687</v>
      </c>
      <c r="B2" s="286"/>
      <c r="C2" s="286"/>
      <c r="D2" s="286"/>
      <c r="E2" s="286"/>
      <c r="F2" s="286"/>
      <c r="G2" s="286"/>
      <c r="H2" s="286"/>
      <c r="I2" s="286"/>
      <c r="J2" s="286"/>
      <c r="K2" s="286"/>
    </row>
    <row r="3" spans="1:11" ht="12.75" customHeight="1">
      <c r="A3" s="286"/>
      <c r="B3" s="286"/>
      <c r="C3" s="286"/>
      <c r="D3" s="286"/>
      <c r="E3" s="286"/>
      <c r="F3" s="286"/>
      <c r="G3" s="286"/>
      <c r="H3" s="286"/>
      <c r="I3" s="286"/>
      <c r="J3" s="286"/>
      <c r="K3" s="286"/>
    </row>
    <row r="4" spans="1:11">
      <c r="A4" s="286"/>
      <c r="B4" s="286"/>
      <c r="C4" s="286"/>
      <c r="D4" s="286"/>
      <c r="E4" s="286"/>
      <c r="F4" s="286"/>
      <c r="G4" s="286"/>
      <c r="H4" s="286"/>
      <c r="I4" s="286"/>
      <c r="J4" s="286"/>
      <c r="K4" s="286"/>
    </row>
    <row r="5" spans="1:11" ht="14.25">
      <c r="A5" s="125"/>
      <c r="B5" s="125"/>
      <c r="C5" s="125"/>
      <c r="D5" s="125"/>
      <c r="E5" s="125"/>
      <c r="F5" s="125"/>
      <c r="G5" s="125"/>
      <c r="H5" s="125"/>
      <c r="I5" s="123"/>
      <c r="J5" s="123"/>
      <c r="K5" s="126" t="s">
        <v>0</v>
      </c>
    </row>
    <row r="6" spans="1:11" ht="38.25">
      <c r="A6" s="11" t="s">
        <v>1</v>
      </c>
      <c r="B6" s="11" t="s">
        <v>2</v>
      </c>
      <c r="C6" s="307" t="s">
        <v>662</v>
      </c>
      <c r="D6" s="127" t="s">
        <v>4</v>
      </c>
      <c r="E6" s="13" t="s">
        <v>3</v>
      </c>
      <c r="F6" s="14" t="s">
        <v>602</v>
      </c>
      <c r="G6" s="128" t="s">
        <v>603</v>
      </c>
      <c r="H6" s="128" t="s">
        <v>604</v>
      </c>
      <c r="I6" s="128" t="s">
        <v>605</v>
      </c>
      <c r="J6" s="11" t="s">
        <v>606</v>
      </c>
      <c r="K6" s="129" t="s">
        <v>631</v>
      </c>
    </row>
    <row r="7" spans="1:11" ht="25.5">
      <c r="A7" s="11" t="s">
        <v>607</v>
      </c>
      <c r="B7" s="11" t="s">
        <v>608</v>
      </c>
      <c r="C7" s="307"/>
      <c r="D7" s="127"/>
      <c r="E7" s="13" t="s">
        <v>609</v>
      </c>
      <c r="F7" s="14" t="s">
        <v>610</v>
      </c>
      <c r="G7" s="128" t="s">
        <v>611</v>
      </c>
      <c r="H7" s="128" t="s">
        <v>612</v>
      </c>
      <c r="I7" s="128" t="s">
        <v>614</v>
      </c>
      <c r="J7" s="11" t="s">
        <v>615</v>
      </c>
      <c r="K7" s="129" t="s">
        <v>613</v>
      </c>
    </row>
    <row r="8" spans="1:11" ht="102">
      <c r="A8" s="130" t="s">
        <v>393</v>
      </c>
      <c r="B8" s="131" t="s">
        <v>392</v>
      </c>
      <c r="C8" s="130" t="s">
        <v>8</v>
      </c>
      <c r="D8" s="131" t="s">
        <v>648</v>
      </c>
      <c r="E8" s="130" t="s">
        <v>664</v>
      </c>
      <c r="F8" s="131" t="s">
        <v>680</v>
      </c>
      <c r="G8" s="216">
        <v>532</v>
      </c>
      <c r="H8" s="216">
        <v>532</v>
      </c>
      <c r="I8" s="217">
        <v>100</v>
      </c>
      <c r="J8" s="217">
        <v>0</v>
      </c>
      <c r="K8" s="132" t="s">
        <v>665</v>
      </c>
    </row>
    <row r="9" spans="1:11" ht="51">
      <c r="A9" s="130" t="s">
        <v>658</v>
      </c>
      <c r="B9" s="131" t="s">
        <v>659</v>
      </c>
      <c r="C9" s="130" t="s">
        <v>8</v>
      </c>
      <c r="D9" s="131" t="s">
        <v>648</v>
      </c>
      <c r="E9" s="130" t="s">
        <v>661</v>
      </c>
      <c r="F9" s="131" t="s">
        <v>660</v>
      </c>
      <c r="G9" s="216">
        <v>4495.3999999999996</v>
      </c>
      <c r="H9" s="216">
        <v>4495.3999999999996</v>
      </c>
      <c r="I9" s="217">
        <v>100</v>
      </c>
      <c r="J9" s="217">
        <v>0</v>
      </c>
      <c r="K9" s="133" t="s">
        <v>684</v>
      </c>
    </row>
    <row r="10" spans="1:11" ht="63.75">
      <c r="A10" s="130" t="s">
        <v>666</v>
      </c>
      <c r="B10" s="131" t="s">
        <v>667</v>
      </c>
      <c r="C10" s="130" t="s">
        <v>8</v>
      </c>
      <c r="D10" s="131" t="s">
        <v>648</v>
      </c>
      <c r="E10" s="130" t="s">
        <v>661</v>
      </c>
      <c r="F10" s="131" t="s">
        <v>660</v>
      </c>
      <c r="G10" s="216">
        <v>188.1</v>
      </c>
      <c r="H10" s="216">
        <v>188.1</v>
      </c>
      <c r="I10" s="217">
        <v>100</v>
      </c>
      <c r="J10" s="217">
        <v>0</v>
      </c>
      <c r="K10" s="133" t="s">
        <v>685</v>
      </c>
    </row>
    <row r="11" spans="1:11" ht="76.5">
      <c r="A11" s="130" t="s">
        <v>668</v>
      </c>
      <c r="B11" s="131" t="s">
        <v>669</v>
      </c>
      <c r="C11" s="130" t="s">
        <v>8</v>
      </c>
      <c r="D11" s="131" t="s">
        <v>648</v>
      </c>
      <c r="E11" s="130" t="s">
        <v>670</v>
      </c>
      <c r="F11" s="131" t="s">
        <v>7</v>
      </c>
      <c r="G11" s="216">
        <v>559.1</v>
      </c>
      <c r="H11" s="216">
        <v>559.1</v>
      </c>
      <c r="I11" s="217">
        <v>100</v>
      </c>
      <c r="J11" s="217">
        <v>0</v>
      </c>
      <c r="K11" s="133" t="s">
        <v>686</v>
      </c>
    </row>
    <row r="12" spans="1:11" ht="114.75">
      <c r="A12" s="130" t="s">
        <v>671</v>
      </c>
      <c r="B12" s="131" t="s">
        <v>682</v>
      </c>
      <c r="C12" s="130" t="s">
        <v>312</v>
      </c>
      <c r="D12" s="131" t="s">
        <v>674</v>
      </c>
      <c r="E12" s="130" t="s">
        <v>677</v>
      </c>
      <c r="F12" s="131" t="s">
        <v>673</v>
      </c>
      <c r="G12" s="216">
        <v>527</v>
      </c>
      <c r="H12" s="216">
        <v>527</v>
      </c>
      <c r="I12" s="217">
        <v>100</v>
      </c>
      <c r="J12" s="217">
        <v>0</v>
      </c>
      <c r="K12" s="134" t="s">
        <v>1192</v>
      </c>
    </row>
    <row r="13" spans="1:11" ht="114.75">
      <c r="A13" s="130" t="s">
        <v>671</v>
      </c>
      <c r="B13" s="131" t="s">
        <v>682</v>
      </c>
      <c r="C13" s="130" t="s">
        <v>312</v>
      </c>
      <c r="D13" s="131" t="s">
        <v>674</v>
      </c>
      <c r="E13" s="130" t="s">
        <v>675</v>
      </c>
      <c r="F13" s="131" t="s">
        <v>676</v>
      </c>
      <c r="G13" s="216">
        <v>4688.2</v>
      </c>
      <c r="H13" s="216">
        <v>4456.8</v>
      </c>
      <c r="I13" s="217">
        <v>95.064203745574005</v>
      </c>
      <c r="J13" s="217">
        <v>-231.39999999999964</v>
      </c>
      <c r="K13" s="287" t="s">
        <v>681</v>
      </c>
    </row>
    <row r="14" spans="1:11" ht="114.75">
      <c r="A14" s="130" t="s">
        <v>671</v>
      </c>
      <c r="B14" s="131" t="s">
        <v>683</v>
      </c>
      <c r="C14" s="130" t="s">
        <v>672</v>
      </c>
      <c r="D14" s="131" t="s">
        <v>1193</v>
      </c>
      <c r="E14" s="130" t="s">
        <v>678</v>
      </c>
      <c r="F14" s="131" t="s">
        <v>676</v>
      </c>
      <c r="G14" s="216">
        <v>1562.7</v>
      </c>
      <c r="H14" s="216">
        <v>1485.6</v>
      </c>
      <c r="I14" s="217">
        <v>95.066231522365129</v>
      </c>
      <c r="J14" s="217">
        <v>-77.100000000000136</v>
      </c>
      <c r="K14" s="288"/>
    </row>
    <row r="15" spans="1:11" ht="114.75">
      <c r="A15" s="115" t="s">
        <v>671</v>
      </c>
      <c r="B15" s="116" t="s">
        <v>49</v>
      </c>
      <c r="C15" s="115" t="s">
        <v>672</v>
      </c>
      <c r="D15" s="116" t="s">
        <v>1193</v>
      </c>
      <c r="E15" s="115" t="s">
        <v>960</v>
      </c>
      <c r="F15" s="116" t="s">
        <v>673</v>
      </c>
      <c r="G15" s="218"/>
      <c r="H15" s="218"/>
      <c r="I15" s="217" t="e">
        <f>H15/G15*100</f>
        <v>#DIV/0!</v>
      </c>
      <c r="J15" s="217">
        <f>H15-G15</f>
        <v>0</v>
      </c>
      <c r="K15" s="163"/>
    </row>
    <row r="16" spans="1:11" ht="38.25">
      <c r="A16" s="135" t="s">
        <v>391</v>
      </c>
      <c r="B16" s="135" t="s">
        <v>390</v>
      </c>
      <c r="C16" s="135"/>
      <c r="D16" s="135"/>
      <c r="E16" s="135"/>
      <c r="F16" s="135"/>
      <c r="G16" s="219">
        <f>SUM(G8:G15)</f>
        <v>12552.5</v>
      </c>
      <c r="H16" s="219">
        <f>SUM(H8:H15)</f>
        <v>12244.000000000002</v>
      </c>
      <c r="I16" s="220">
        <f>H16/G16*100</f>
        <v>97.542322246564439</v>
      </c>
      <c r="J16" s="220">
        <f>H16-G16</f>
        <v>-308.49999999999818</v>
      </c>
      <c r="K16" s="136"/>
    </row>
    <row r="17" spans="1:11" ht="76.5">
      <c r="A17" s="135" t="s">
        <v>389</v>
      </c>
      <c r="B17" s="135" t="s">
        <v>679</v>
      </c>
      <c r="C17" s="135"/>
      <c r="D17" s="135"/>
      <c r="E17" s="135"/>
      <c r="F17" s="135"/>
      <c r="G17" s="219">
        <f>G16</f>
        <v>12552.5</v>
      </c>
      <c r="H17" s="219">
        <f>H16</f>
        <v>12244.000000000002</v>
      </c>
      <c r="I17" s="220">
        <v>97.542322246564439</v>
      </c>
      <c r="J17" s="220">
        <v>-308.49999999999818</v>
      </c>
      <c r="K17" s="136"/>
    </row>
    <row r="18" spans="1:11" ht="63.75">
      <c r="A18" s="115" t="s">
        <v>805</v>
      </c>
      <c r="B18" s="116" t="s">
        <v>806</v>
      </c>
      <c r="C18" s="115" t="s">
        <v>8</v>
      </c>
      <c r="D18" s="116" t="s">
        <v>648</v>
      </c>
      <c r="E18" s="115" t="s">
        <v>961</v>
      </c>
      <c r="F18" s="116" t="s">
        <v>806</v>
      </c>
      <c r="G18" s="208">
        <v>10</v>
      </c>
      <c r="H18" s="208">
        <v>10</v>
      </c>
      <c r="I18" s="217">
        <v>97.542322246564439</v>
      </c>
      <c r="J18" s="217">
        <f>H18-G18</f>
        <v>0</v>
      </c>
      <c r="K18" s="155" t="s">
        <v>1087</v>
      </c>
    </row>
    <row r="19" spans="1:11" ht="89.25">
      <c r="A19" s="115" t="s">
        <v>807</v>
      </c>
      <c r="B19" s="116" t="s">
        <v>808</v>
      </c>
      <c r="C19" s="115" t="s">
        <v>809</v>
      </c>
      <c r="D19" s="116" t="s">
        <v>810</v>
      </c>
      <c r="E19" s="115" t="s">
        <v>962</v>
      </c>
      <c r="F19" s="116" t="s">
        <v>963</v>
      </c>
      <c r="G19" s="208">
        <v>0.3</v>
      </c>
      <c r="H19" s="208">
        <v>0.3</v>
      </c>
      <c r="I19" s="217">
        <v>97.542322246564439</v>
      </c>
      <c r="J19" s="217">
        <f t="shared" ref="J19:J28" si="0">H19-G19</f>
        <v>0</v>
      </c>
      <c r="K19" s="156" t="s">
        <v>1194</v>
      </c>
    </row>
    <row r="20" spans="1:11" ht="140.25">
      <c r="A20" s="115" t="s">
        <v>807</v>
      </c>
      <c r="B20" s="116" t="s">
        <v>808</v>
      </c>
      <c r="C20" s="115" t="s">
        <v>809</v>
      </c>
      <c r="D20" s="116" t="s">
        <v>810</v>
      </c>
      <c r="E20" s="115" t="s">
        <v>964</v>
      </c>
      <c r="F20" s="116" t="s">
        <v>965</v>
      </c>
      <c r="G20" s="208">
        <v>788.4</v>
      </c>
      <c r="H20" s="208">
        <v>0</v>
      </c>
      <c r="I20" s="217">
        <v>97.542322246564439</v>
      </c>
      <c r="J20" s="217">
        <f t="shared" si="0"/>
        <v>-788.4</v>
      </c>
      <c r="K20" s="156" t="s">
        <v>1088</v>
      </c>
    </row>
    <row r="21" spans="1:11" ht="140.25">
      <c r="A21" s="115" t="s">
        <v>811</v>
      </c>
      <c r="B21" s="116" t="s">
        <v>812</v>
      </c>
      <c r="C21" s="115" t="s">
        <v>813</v>
      </c>
      <c r="D21" s="119" t="s">
        <v>814</v>
      </c>
      <c r="E21" s="115" t="s">
        <v>966</v>
      </c>
      <c r="F21" s="119" t="s">
        <v>967</v>
      </c>
      <c r="G21" s="208">
        <v>416.1</v>
      </c>
      <c r="H21" s="208">
        <v>245.1</v>
      </c>
      <c r="I21" s="217">
        <v>97.542322246564439</v>
      </c>
      <c r="J21" s="217">
        <f t="shared" si="0"/>
        <v>-171.00000000000003</v>
      </c>
      <c r="K21" s="156" t="s">
        <v>1089</v>
      </c>
    </row>
    <row r="22" spans="1:11" ht="140.25">
      <c r="A22" s="115" t="s">
        <v>811</v>
      </c>
      <c r="B22" s="116" t="s">
        <v>812</v>
      </c>
      <c r="C22" s="115" t="s">
        <v>813</v>
      </c>
      <c r="D22" s="116" t="s">
        <v>814</v>
      </c>
      <c r="E22" s="115" t="s">
        <v>968</v>
      </c>
      <c r="F22" s="116" t="s">
        <v>969</v>
      </c>
      <c r="G22" s="208">
        <v>3786.1</v>
      </c>
      <c r="H22" s="208">
        <v>3748.2</v>
      </c>
      <c r="I22" s="217">
        <v>97.542322246564439</v>
      </c>
      <c r="J22" s="217">
        <f t="shared" si="0"/>
        <v>-37.900000000000091</v>
      </c>
      <c r="K22" s="156" t="s">
        <v>1195</v>
      </c>
    </row>
    <row r="23" spans="1:11" ht="140.25">
      <c r="A23" s="115" t="s">
        <v>811</v>
      </c>
      <c r="B23" s="116" t="s">
        <v>812</v>
      </c>
      <c r="C23" s="115" t="s">
        <v>815</v>
      </c>
      <c r="D23" s="116" t="s">
        <v>816</v>
      </c>
      <c r="E23" s="115" t="s">
        <v>970</v>
      </c>
      <c r="F23" s="116" t="s">
        <v>967</v>
      </c>
      <c r="G23" s="208">
        <v>4.2</v>
      </c>
      <c r="H23" s="208">
        <v>2.5</v>
      </c>
      <c r="I23" s="217">
        <v>97.542322246564439</v>
      </c>
      <c r="J23" s="217">
        <f t="shared" si="0"/>
        <v>-1.7000000000000002</v>
      </c>
      <c r="K23" s="156" t="s">
        <v>1090</v>
      </c>
    </row>
    <row r="24" spans="1:11" ht="140.25">
      <c r="A24" s="115" t="s">
        <v>811</v>
      </c>
      <c r="B24" s="116" t="s">
        <v>812</v>
      </c>
      <c r="C24" s="115" t="s">
        <v>815</v>
      </c>
      <c r="D24" s="116" t="s">
        <v>816</v>
      </c>
      <c r="E24" s="115" t="s">
        <v>971</v>
      </c>
      <c r="F24" s="116" t="s">
        <v>969</v>
      </c>
      <c r="G24" s="208">
        <v>37.9</v>
      </c>
      <c r="H24" s="208">
        <v>37.9</v>
      </c>
      <c r="I24" s="217">
        <v>97.542322246564439</v>
      </c>
      <c r="J24" s="217">
        <f t="shared" si="0"/>
        <v>0</v>
      </c>
      <c r="K24" s="157"/>
    </row>
    <row r="25" spans="1:11" ht="114.75">
      <c r="A25" s="115" t="s">
        <v>817</v>
      </c>
      <c r="B25" s="116" t="s">
        <v>818</v>
      </c>
      <c r="C25" s="115" t="s">
        <v>819</v>
      </c>
      <c r="D25" s="119" t="s">
        <v>820</v>
      </c>
      <c r="E25" s="115" t="s">
        <v>972</v>
      </c>
      <c r="F25" s="119" t="s">
        <v>973</v>
      </c>
      <c r="G25" s="208">
        <v>6345.7</v>
      </c>
      <c r="H25" s="208">
        <v>0</v>
      </c>
      <c r="I25" s="217">
        <v>97.542322246564439</v>
      </c>
      <c r="J25" s="217">
        <f t="shared" si="0"/>
        <v>-6345.7</v>
      </c>
      <c r="K25" s="289" t="s">
        <v>1120</v>
      </c>
    </row>
    <row r="26" spans="1:11" ht="114.75">
      <c r="A26" s="115" t="s">
        <v>817</v>
      </c>
      <c r="B26" s="116" t="s">
        <v>818</v>
      </c>
      <c r="C26" s="115" t="s">
        <v>821</v>
      </c>
      <c r="D26" s="116" t="s">
        <v>822</v>
      </c>
      <c r="E26" s="115" t="s">
        <v>974</v>
      </c>
      <c r="F26" s="116" t="s">
        <v>975</v>
      </c>
      <c r="G26" s="208">
        <v>0.6</v>
      </c>
      <c r="H26" s="208">
        <v>0</v>
      </c>
      <c r="I26" s="217">
        <v>97.542322246564439</v>
      </c>
      <c r="J26" s="217">
        <f t="shared" si="0"/>
        <v>-0.6</v>
      </c>
      <c r="K26" s="290"/>
    </row>
    <row r="27" spans="1:11" ht="38.25">
      <c r="A27" s="135" t="s">
        <v>823</v>
      </c>
      <c r="B27" s="135" t="s">
        <v>824</v>
      </c>
      <c r="C27" s="135"/>
      <c r="D27" s="135"/>
      <c r="E27" s="135"/>
      <c r="F27" s="135"/>
      <c r="G27" s="219">
        <f>SUM(G18:G26)</f>
        <v>11389.3</v>
      </c>
      <c r="H27" s="219">
        <f>SUM(H18:H26)</f>
        <v>4044</v>
      </c>
      <c r="I27" s="220">
        <v>97.542322246564439</v>
      </c>
      <c r="J27" s="220">
        <f t="shared" si="0"/>
        <v>-7345.2999999999993</v>
      </c>
      <c r="K27" s="136"/>
    </row>
    <row r="28" spans="1:11" ht="76.5">
      <c r="A28" s="135" t="s">
        <v>389</v>
      </c>
      <c r="B28" s="135" t="s">
        <v>679</v>
      </c>
      <c r="C28" s="135"/>
      <c r="D28" s="135"/>
      <c r="E28" s="135"/>
      <c r="F28" s="135"/>
      <c r="G28" s="234">
        <f>G17+G27</f>
        <v>23941.8</v>
      </c>
      <c r="H28" s="234">
        <f>H17+H27</f>
        <v>16288.000000000002</v>
      </c>
      <c r="I28" s="230">
        <f>H28/G28*100</f>
        <v>68.031643401916313</v>
      </c>
      <c r="J28" s="220">
        <f t="shared" si="0"/>
        <v>-7653.7999999999975</v>
      </c>
      <c r="K28" s="136"/>
    </row>
    <row r="29" spans="1:11" ht="84">
      <c r="A29" s="137" t="s">
        <v>825</v>
      </c>
      <c r="B29" s="137" t="s">
        <v>826</v>
      </c>
      <c r="C29" s="137" t="s">
        <v>8</v>
      </c>
      <c r="D29" s="148" t="s">
        <v>648</v>
      </c>
      <c r="E29" s="137" t="s">
        <v>976</v>
      </c>
      <c r="F29" s="137" t="s">
        <v>826</v>
      </c>
      <c r="G29" s="221">
        <v>1178</v>
      </c>
      <c r="H29" s="221">
        <v>1178</v>
      </c>
      <c r="I29" s="222">
        <f xml:space="preserve"> H29/G29*100</f>
        <v>100</v>
      </c>
      <c r="J29" s="222">
        <f>H29-G29</f>
        <v>0</v>
      </c>
      <c r="K29" s="158" t="s">
        <v>1091</v>
      </c>
    </row>
    <row r="30" spans="1:11" ht="132">
      <c r="A30" s="137" t="s">
        <v>388</v>
      </c>
      <c r="B30" s="137" t="s">
        <v>387</v>
      </c>
      <c r="C30" s="137" t="s">
        <v>8</v>
      </c>
      <c r="D30" s="148" t="s">
        <v>648</v>
      </c>
      <c r="E30" s="137" t="s">
        <v>977</v>
      </c>
      <c r="F30" s="137" t="s">
        <v>978</v>
      </c>
      <c r="G30" s="221">
        <v>15595.49</v>
      </c>
      <c r="H30" s="221">
        <v>15198.81</v>
      </c>
      <c r="I30" s="222">
        <f xml:space="preserve"> H30/G30*100</f>
        <v>97.456444138658043</v>
      </c>
      <c r="J30" s="222">
        <f>H30-G30</f>
        <v>-396.68000000000029</v>
      </c>
      <c r="K30" s="158" t="s">
        <v>1092</v>
      </c>
    </row>
    <row r="31" spans="1:11" ht="60">
      <c r="A31" s="137" t="s">
        <v>827</v>
      </c>
      <c r="B31" s="137" t="s">
        <v>828</v>
      </c>
      <c r="C31" s="137" t="s">
        <v>8</v>
      </c>
      <c r="D31" s="148" t="s">
        <v>648</v>
      </c>
      <c r="E31" s="137" t="s">
        <v>979</v>
      </c>
      <c r="F31" s="137" t="s">
        <v>980</v>
      </c>
      <c r="G31" s="221">
        <v>37.200000000000003</v>
      </c>
      <c r="H31" s="221">
        <v>14.88</v>
      </c>
      <c r="I31" s="222">
        <f t="shared" ref="I31:I94" si="1" xml:space="preserve"> H31/G31*100</f>
        <v>40</v>
      </c>
      <c r="J31" s="222">
        <f t="shared" ref="J31:J94" si="2">H31-G31</f>
        <v>-22.32</v>
      </c>
      <c r="K31" s="158" t="s">
        <v>1093</v>
      </c>
    </row>
    <row r="32" spans="1:11" ht="24">
      <c r="A32" s="137" t="s">
        <v>829</v>
      </c>
      <c r="B32" s="137" t="s">
        <v>830</v>
      </c>
      <c r="C32" s="137" t="s">
        <v>8</v>
      </c>
      <c r="D32" s="148" t="s">
        <v>648</v>
      </c>
      <c r="E32" s="137" t="s">
        <v>977</v>
      </c>
      <c r="F32" s="137" t="s">
        <v>978</v>
      </c>
      <c r="G32" s="221">
        <v>506.68</v>
      </c>
      <c r="H32" s="221">
        <v>504.89</v>
      </c>
      <c r="I32" s="222">
        <f t="shared" si="1"/>
        <v>99.646719823162542</v>
      </c>
      <c r="J32" s="222">
        <f t="shared" si="2"/>
        <v>-1.7900000000000205</v>
      </c>
      <c r="K32" s="158" t="s">
        <v>1094</v>
      </c>
    </row>
    <row r="33" spans="1:11" ht="36">
      <c r="A33" s="137" t="s">
        <v>831</v>
      </c>
      <c r="B33" s="137" t="s">
        <v>832</v>
      </c>
      <c r="C33" s="137" t="s">
        <v>8</v>
      </c>
      <c r="D33" s="148" t="s">
        <v>648</v>
      </c>
      <c r="E33" s="137" t="s">
        <v>670</v>
      </c>
      <c r="F33" s="137" t="s">
        <v>7</v>
      </c>
      <c r="G33" s="221">
        <v>1500</v>
      </c>
      <c r="H33" s="221">
        <v>0</v>
      </c>
      <c r="I33" s="222">
        <f t="shared" si="1"/>
        <v>0</v>
      </c>
      <c r="J33" s="222">
        <f t="shared" si="2"/>
        <v>-1500</v>
      </c>
      <c r="K33" s="158" t="s">
        <v>1095</v>
      </c>
    </row>
    <row r="34" spans="1:11" ht="48">
      <c r="A34" s="138" t="s">
        <v>386</v>
      </c>
      <c r="B34" s="138" t="s">
        <v>385</v>
      </c>
      <c r="C34" s="138"/>
      <c r="D34" s="138"/>
      <c r="E34" s="138"/>
      <c r="F34" s="138"/>
      <c r="G34" s="223">
        <f>G29+G30+G31+G32+G33</f>
        <v>18817.37</v>
      </c>
      <c r="H34" s="223">
        <f>H29+H30+H31+H32+H33</f>
        <v>16896.579999999998</v>
      </c>
      <c r="I34" s="224">
        <f t="shared" si="1"/>
        <v>89.792463027511289</v>
      </c>
      <c r="J34" s="224">
        <f t="shared" si="2"/>
        <v>-1920.7900000000009</v>
      </c>
      <c r="K34" s="159"/>
    </row>
    <row r="35" spans="1:11" ht="84">
      <c r="A35" s="137" t="s">
        <v>833</v>
      </c>
      <c r="B35" s="137" t="s">
        <v>376</v>
      </c>
      <c r="C35" s="137" t="s">
        <v>377</v>
      </c>
      <c r="D35" s="137" t="s">
        <v>834</v>
      </c>
      <c r="E35" s="137" t="s">
        <v>981</v>
      </c>
      <c r="F35" s="137" t="s">
        <v>384</v>
      </c>
      <c r="G35" s="225">
        <v>363.2</v>
      </c>
      <c r="H35" s="225">
        <v>363.2</v>
      </c>
      <c r="I35" s="222">
        <f t="shared" si="1"/>
        <v>100</v>
      </c>
      <c r="J35" s="222">
        <f t="shared" si="2"/>
        <v>0</v>
      </c>
      <c r="K35" s="158" t="s">
        <v>1096</v>
      </c>
    </row>
    <row r="36" spans="1:11" ht="60">
      <c r="A36" s="138" t="s">
        <v>383</v>
      </c>
      <c r="B36" s="138" t="s">
        <v>835</v>
      </c>
      <c r="C36" s="138"/>
      <c r="D36" s="138"/>
      <c r="E36" s="138"/>
      <c r="F36" s="138"/>
      <c r="G36" s="223">
        <f>G35</f>
        <v>363.2</v>
      </c>
      <c r="H36" s="223">
        <f>H35</f>
        <v>363.2</v>
      </c>
      <c r="I36" s="224">
        <f t="shared" si="1"/>
        <v>100</v>
      </c>
      <c r="J36" s="224">
        <f t="shared" si="2"/>
        <v>0</v>
      </c>
      <c r="K36" s="159"/>
    </row>
    <row r="37" spans="1:11" ht="132">
      <c r="A37" s="137" t="s">
        <v>836</v>
      </c>
      <c r="B37" s="137" t="s">
        <v>837</v>
      </c>
      <c r="C37" s="137" t="s">
        <v>8</v>
      </c>
      <c r="D37" s="148" t="s">
        <v>648</v>
      </c>
      <c r="E37" s="137" t="s">
        <v>982</v>
      </c>
      <c r="F37" s="137" t="s">
        <v>837</v>
      </c>
      <c r="G37" s="221">
        <v>411.4</v>
      </c>
      <c r="H37" s="221">
        <v>0</v>
      </c>
      <c r="I37" s="222">
        <f t="shared" si="1"/>
        <v>0</v>
      </c>
      <c r="J37" s="222">
        <f t="shared" si="2"/>
        <v>-411.4</v>
      </c>
      <c r="K37" s="158" t="s">
        <v>1097</v>
      </c>
    </row>
    <row r="38" spans="1:11" ht="72">
      <c r="A38" s="137" t="s">
        <v>838</v>
      </c>
      <c r="B38" s="137" t="s">
        <v>839</v>
      </c>
      <c r="C38" s="137" t="s">
        <v>8</v>
      </c>
      <c r="D38" s="148" t="s">
        <v>648</v>
      </c>
      <c r="E38" s="137" t="s">
        <v>983</v>
      </c>
      <c r="F38" s="137" t="s">
        <v>984</v>
      </c>
      <c r="G38" s="221">
        <v>716.2</v>
      </c>
      <c r="H38" s="221">
        <v>716.2</v>
      </c>
      <c r="I38" s="222">
        <f t="shared" si="1"/>
        <v>100</v>
      </c>
      <c r="J38" s="222">
        <f t="shared" si="2"/>
        <v>0</v>
      </c>
      <c r="K38" s="160" t="s">
        <v>1098</v>
      </c>
    </row>
    <row r="39" spans="1:11" ht="96">
      <c r="A39" s="137" t="s">
        <v>840</v>
      </c>
      <c r="B39" s="137" t="s">
        <v>841</v>
      </c>
      <c r="C39" s="137" t="s">
        <v>8</v>
      </c>
      <c r="D39" s="148" t="s">
        <v>648</v>
      </c>
      <c r="E39" s="137" t="s">
        <v>985</v>
      </c>
      <c r="F39" s="137" t="s">
        <v>986</v>
      </c>
      <c r="G39" s="221">
        <v>587</v>
      </c>
      <c r="H39" s="221">
        <v>587</v>
      </c>
      <c r="I39" s="222">
        <f t="shared" si="1"/>
        <v>100</v>
      </c>
      <c r="J39" s="222">
        <f t="shared" si="2"/>
        <v>0</v>
      </c>
      <c r="K39" s="158" t="s">
        <v>1099</v>
      </c>
    </row>
    <row r="40" spans="1:11" ht="72">
      <c r="A40" s="137" t="s">
        <v>842</v>
      </c>
      <c r="B40" s="137" t="s">
        <v>843</v>
      </c>
      <c r="C40" s="137" t="s">
        <v>8</v>
      </c>
      <c r="D40" s="148" t="s">
        <v>648</v>
      </c>
      <c r="E40" s="137" t="s">
        <v>987</v>
      </c>
      <c r="F40" s="137" t="s">
        <v>843</v>
      </c>
      <c r="G40" s="221">
        <v>1084.7</v>
      </c>
      <c r="H40" s="221">
        <v>1084.7</v>
      </c>
      <c r="I40" s="222">
        <f t="shared" si="1"/>
        <v>100</v>
      </c>
      <c r="J40" s="222">
        <f t="shared" si="2"/>
        <v>0</v>
      </c>
      <c r="K40" s="158" t="s">
        <v>1100</v>
      </c>
    </row>
    <row r="41" spans="1:11" ht="36">
      <c r="A41" s="137" t="s">
        <v>844</v>
      </c>
      <c r="B41" s="137" t="s">
        <v>845</v>
      </c>
      <c r="C41" s="137" t="s">
        <v>8</v>
      </c>
      <c r="D41" s="148" t="s">
        <v>648</v>
      </c>
      <c r="E41" s="137" t="s">
        <v>988</v>
      </c>
      <c r="F41" s="137" t="s">
        <v>989</v>
      </c>
      <c r="G41" s="221">
        <v>95.6</v>
      </c>
      <c r="H41" s="221">
        <v>95.6</v>
      </c>
      <c r="I41" s="222">
        <f t="shared" si="1"/>
        <v>100</v>
      </c>
      <c r="J41" s="222">
        <f t="shared" si="2"/>
        <v>0</v>
      </c>
      <c r="K41" s="158" t="s">
        <v>1101</v>
      </c>
    </row>
    <row r="42" spans="1:11" ht="24">
      <c r="A42" s="137" t="s">
        <v>846</v>
      </c>
      <c r="B42" s="137" t="s">
        <v>847</v>
      </c>
      <c r="C42" s="137" t="s">
        <v>8</v>
      </c>
      <c r="D42" s="148" t="s">
        <v>648</v>
      </c>
      <c r="E42" s="137" t="s">
        <v>990</v>
      </c>
      <c r="F42" s="137" t="s">
        <v>847</v>
      </c>
      <c r="G42" s="221">
        <v>83.7</v>
      </c>
      <c r="H42" s="221">
        <v>83.7</v>
      </c>
      <c r="I42" s="222">
        <f t="shared" si="1"/>
        <v>100</v>
      </c>
      <c r="J42" s="222">
        <f t="shared" si="2"/>
        <v>0</v>
      </c>
      <c r="K42" s="158" t="s">
        <v>1102</v>
      </c>
    </row>
    <row r="43" spans="1:11" ht="96">
      <c r="A43" s="137" t="s">
        <v>848</v>
      </c>
      <c r="B43" s="137" t="s">
        <v>376</v>
      </c>
      <c r="C43" s="137" t="s">
        <v>377</v>
      </c>
      <c r="D43" s="137" t="s">
        <v>834</v>
      </c>
      <c r="E43" s="137" t="s">
        <v>991</v>
      </c>
      <c r="F43" s="137" t="s">
        <v>380</v>
      </c>
      <c r="G43" s="221">
        <v>1704.7</v>
      </c>
      <c r="H43" s="221">
        <v>1704.7</v>
      </c>
      <c r="I43" s="222">
        <f t="shared" si="1"/>
        <v>100</v>
      </c>
      <c r="J43" s="222">
        <f t="shared" si="2"/>
        <v>0</v>
      </c>
      <c r="K43" s="158" t="s">
        <v>1103</v>
      </c>
    </row>
    <row r="44" spans="1:11" ht="108">
      <c r="A44" s="137" t="s">
        <v>848</v>
      </c>
      <c r="B44" s="137" t="s">
        <v>376</v>
      </c>
      <c r="C44" s="137" t="s">
        <v>377</v>
      </c>
      <c r="D44" s="137" t="s">
        <v>834</v>
      </c>
      <c r="E44" s="137" t="s">
        <v>992</v>
      </c>
      <c r="F44" s="137" t="s">
        <v>993</v>
      </c>
      <c r="G44" s="221">
        <v>1326.5</v>
      </c>
      <c r="H44" s="221">
        <v>0</v>
      </c>
      <c r="I44" s="222">
        <f t="shared" si="1"/>
        <v>0</v>
      </c>
      <c r="J44" s="222">
        <f t="shared" si="2"/>
        <v>-1326.5</v>
      </c>
      <c r="K44" s="158" t="s">
        <v>1196</v>
      </c>
    </row>
    <row r="45" spans="1:11" ht="96">
      <c r="A45" s="137" t="s">
        <v>848</v>
      </c>
      <c r="B45" s="137" t="s">
        <v>376</v>
      </c>
      <c r="C45" s="137" t="s">
        <v>377</v>
      </c>
      <c r="D45" s="137" t="s">
        <v>834</v>
      </c>
      <c r="E45" s="137" t="s">
        <v>994</v>
      </c>
      <c r="F45" s="137" t="s">
        <v>995</v>
      </c>
      <c r="G45" s="221">
        <v>13223.6</v>
      </c>
      <c r="H45" s="221">
        <v>13223.6</v>
      </c>
      <c r="I45" s="222">
        <f t="shared" si="1"/>
        <v>100</v>
      </c>
      <c r="J45" s="222">
        <f t="shared" si="2"/>
        <v>0</v>
      </c>
      <c r="K45" s="158" t="s">
        <v>1197</v>
      </c>
    </row>
    <row r="46" spans="1:11" ht="96">
      <c r="A46" s="137" t="s">
        <v>848</v>
      </c>
      <c r="B46" s="137" t="s">
        <v>376</v>
      </c>
      <c r="C46" s="137" t="s">
        <v>377</v>
      </c>
      <c r="D46" s="137" t="s">
        <v>834</v>
      </c>
      <c r="E46" s="137" t="s">
        <v>996</v>
      </c>
      <c r="F46" s="137" t="s">
        <v>997</v>
      </c>
      <c r="G46" s="221">
        <v>2983.3</v>
      </c>
      <c r="H46" s="221">
        <v>2983.3</v>
      </c>
      <c r="I46" s="222">
        <f t="shared" si="1"/>
        <v>100</v>
      </c>
      <c r="J46" s="222">
        <f t="shared" si="2"/>
        <v>0</v>
      </c>
      <c r="K46" s="158" t="s">
        <v>1198</v>
      </c>
    </row>
    <row r="47" spans="1:11" ht="120">
      <c r="A47" s="137" t="s">
        <v>848</v>
      </c>
      <c r="B47" s="137" t="s">
        <v>376</v>
      </c>
      <c r="C47" s="137" t="s">
        <v>377</v>
      </c>
      <c r="D47" s="137" t="s">
        <v>834</v>
      </c>
      <c r="E47" s="137" t="s">
        <v>998</v>
      </c>
      <c r="F47" s="137" t="s">
        <v>999</v>
      </c>
      <c r="G47" s="221">
        <v>16253.1</v>
      </c>
      <c r="H47" s="221">
        <v>15997.7</v>
      </c>
      <c r="I47" s="222">
        <f t="shared" si="1"/>
        <v>98.428607465652703</v>
      </c>
      <c r="J47" s="222">
        <f t="shared" si="2"/>
        <v>-255.39999999999964</v>
      </c>
      <c r="K47" s="158" t="s">
        <v>1199</v>
      </c>
    </row>
    <row r="48" spans="1:11" ht="96">
      <c r="A48" s="137" t="s">
        <v>848</v>
      </c>
      <c r="B48" s="137" t="s">
        <v>376</v>
      </c>
      <c r="C48" s="137" t="s">
        <v>849</v>
      </c>
      <c r="D48" s="137" t="s">
        <v>850</v>
      </c>
      <c r="E48" s="137" t="s">
        <v>1000</v>
      </c>
      <c r="F48" s="137" t="s">
        <v>1001</v>
      </c>
      <c r="G48" s="221">
        <v>688.2</v>
      </c>
      <c r="H48" s="221">
        <v>688.2</v>
      </c>
      <c r="I48" s="222">
        <f t="shared" si="1"/>
        <v>100</v>
      </c>
      <c r="J48" s="222">
        <f t="shared" si="2"/>
        <v>0</v>
      </c>
      <c r="K48" s="160" t="s">
        <v>1200</v>
      </c>
    </row>
    <row r="49" spans="1:11" ht="96">
      <c r="A49" s="137" t="s">
        <v>848</v>
      </c>
      <c r="B49" s="137" t="s">
        <v>376</v>
      </c>
      <c r="C49" s="137" t="s">
        <v>849</v>
      </c>
      <c r="D49" s="137" t="s">
        <v>850</v>
      </c>
      <c r="E49" s="137" t="s">
        <v>1002</v>
      </c>
      <c r="F49" s="137" t="s">
        <v>1003</v>
      </c>
      <c r="G49" s="221">
        <v>288</v>
      </c>
      <c r="H49" s="221">
        <v>233.5</v>
      </c>
      <c r="I49" s="222">
        <f t="shared" si="1"/>
        <v>81.076388888888886</v>
      </c>
      <c r="J49" s="222">
        <f t="shared" si="2"/>
        <v>-54.5</v>
      </c>
      <c r="K49" s="158" t="s">
        <v>1104</v>
      </c>
    </row>
    <row r="50" spans="1:11" ht="96">
      <c r="A50" s="137" t="s">
        <v>848</v>
      </c>
      <c r="B50" s="137" t="s">
        <v>376</v>
      </c>
      <c r="C50" s="137" t="s">
        <v>849</v>
      </c>
      <c r="D50" s="137" t="s">
        <v>850</v>
      </c>
      <c r="E50" s="137" t="s">
        <v>1004</v>
      </c>
      <c r="F50" s="137" t="s">
        <v>1005</v>
      </c>
      <c r="G50" s="221">
        <v>742.8</v>
      </c>
      <c r="H50" s="221">
        <v>730.2</v>
      </c>
      <c r="I50" s="222">
        <f t="shared" si="1"/>
        <v>98.303715670436205</v>
      </c>
      <c r="J50" s="222">
        <f t="shared" si="2"/>
        <v>-12.599999999999909</v>
      </c>
      <c r="K50" s="158" t="s">
        <v>1105</v>
      </c>
    </row>
    <row r="51" spans="1:11" ht="96">
      <c r="A51" s="137" t="s">
        <v>848</v>
      </c>
      <c r="B51" s="137" t="s">
        <v>376</v>
      </c>
      <c r="C51" s="137" t="s">
        <v>849</v>
      </c>
      <c r="D51" s="137" t="s">
        <v>850</v>
      </c>
      <c r="E51" s="137" t="s">
        <v>1006</v>
      </c>
      <c r="F51" s="137" t="s">
        <v>1007</v>
      </c>
      <c r="G51" s="221">
        <v>326.8</v>
      </c>
      <c r="H51" s="221">
        <v>316.10000000000002</v>
      </c>
      <c r="I51" s="222">
        <f t="shared" si="1"/>
        <v>96.725826193390446</v>
      </c>
      <c r="J51" s="222">
        <f t="shared" si="2"/>
        <v>-10.699999999999989</v>
      </c>
      <c r="K51" s="158" t="s">
        <v>1106</v>
      </c>
    </row>
    <row r="52" spans="1:11" ht="96">
      <c r="A52" s="137" t="s">
        <v>848</v>
      </c>
      <c r="B52" s="137" t="s">
        <v>376</v>
      </c>
      <c r="C52" s="137" t="s">
        <v>849</v>
      </c>
      <c r="D52" s="137" t="s">
        <v>850</v>
      </c>
      <c r="E52" s="137" t="s">
        <v>1008</v>
      </c>
      <c r="F52" s="137" t="s">
        <v>1009</v>
      </c>
      <c r="G52" s="221">
        <v>872.1</v>
      </c>
      <c r="H52" s="221">
        <v>867.5</v>
      </c>
      <c r="I52" s="222">
        <f t="shared" si="1"/>
        <v>99.472537553032907</v>
      </c>
      <c r="J52" s="222">
        <f t="shared" si="2"/>
        <v>-4.6000000000000227</v>
      </c>
      <c r="K52" s="158" t="s">
        <v>1107</v>
      </c>
    </row>
    <row r="53" spans="1:11" ht="96">
      <c r="A53" s="137" t="s">
        <v>848</v>
      </c>
      <c r="B53" s="137" t="s">
        <v>376</v>
      </c>
      <c r="C53" s="137" t="s">
        <v>849</v>
      </c>
      <c r="D53" s="137" t="s">
        <v>850</v>
      </c>
      <c r="E53" s="137" t="s">
        <v>1010</v>
      </c>
      <c r="F53" s="137" t="s">
        <v>1011</v>
      </c>
      <c r="G53" s="221">
        <v>607.4</v>
      </c>
      <c r="H53" s="221">
        <v>500.9</v>
      </c>
      <c r="I53" s="222">
        <f t="shared" si="1"/>
        <v>82.46624958840961</v>
      </c>
      <c r="J53" s="222">
        <f t="shared" si="2"/>
        <v>-106.5</v>
      </c>
      <c r="K53" s="158" t="s">
        <v>1108</v>
      </c>
    </row>
    <row r="54" spans="1:11" ht="96">
      <c r="A54" s="137" t="s">
        <v>848</v>
      </c>
      <c r="B54" s="137" t="s">
        <v>376</v>
      </c>
      <c r="C54" s="137" t="s">
        <v>849</v>
      </c>
      <c r="D54" s="137" t="s">
        <v>850</v>
      </c>
      <c r="E54" s="137" t="s">
        <v>1012</v>
      </c>
      <c r="F54" s="137" t="s">
        <v>1013</v>
      </c>
      <c r="G54" s="221">
        <v>462.9</v>
      </c>
      <c r="H54" s="221">
        <v>414.3</v>
      </c>
      <c r="I54" s="222">
        <f t="shared" si="1"/>
        <v>89.500972132209995</v>
      </c>
      <c r="J54" s="222">
        <f t="shared" si="2"/>
        <v>-48.599999999999966</v>
      </c>
      <c r="K54" s="158" t="s">
        <v>1109</v>
      </c>
    </row>
    <row r="55" spans="1:11" ht="96">
      <c r="A55" s="137" t="s">
        <v>848</v>
      </c>
      <c r="B55" s="137" t="s">
        <v>376</v>
      </c>
      <c r="C55" s="137" t="s">
        <v>375</v>
      </c>
      <c r="D55" s="137" t="s">
        <v>851</v>
      </c>
      <c r="E55" s="137" t="s">
        <v>994</v>
      </c>
      <c r="F55" s="137" t="s">
        <v>995</v>
      </c>
      <c r="G55" s="221">
        <v>1614.8</v>
      </c>
      <c r="H55" s="221">
        <v>1614.8</v>
      </c>
      <c r="I55" s="222">
        <f t="shared" si="1"/>
        <v>100</v>
      </c>
      <c r="J55" s="222">
        <f t="shared" si="2"/>
        <v>0</v>
      </c>
      <c r="K55" s="161" t="s">
        <v>1110</v>
      </c>
    </row>
    <row r="56" spans="1:11" ht="84">
      <c r="A56" s="137" t="s">
        <v>848</v>
      </c>
      <c r="B56" s="137" t="s">
        <v>376</v>
      </c>
      <c r="C56" s="137" t="s">
        <v>375</v>
      </c>
      <c r="D56" s="137" t="s">
        <v>851</v>
      </c>
      <c r="E56" s="137" t="s">
        <v>996</v>
      </c>
      <c r="F56" s="137" t="s">
        <v>997</v>
      </c>
      <c r="G56" s="221">
        <v>333.3</v>
      </c>
      <c r="H56" s="221">
        <v>333.3</v>
      </c>
      <c r="I56" s="222">
        <f t="shared" si="1"/>
        <v>100</v>
      </c>
      <c r="J56" s="222">
        <f t="shared" si="2"/>
        <v>0</v>
      </c>
      <c r="K56" s="161" t="s">
        <v>1111</v>
      </c>
    </row>
    <row r="57" spans="1:11" ht="108">
      <c r="A57" s="137" t="s">
        <v>848</v>
      </c>
      <c r="B57" s="137" t="s">
        <v>376</v>
      </c>
      <c r="C57" s="137" t="s">
        <v>375</v>
      </c>
      <c r="D57" s="137" t="s">
        <v>851</v>
      </c>
      <c r="E57" s="137" t="s">
        <v>1014</v>
      </c>
      <c r="F57" s="137" t="s">
        <v>993</v>
      </c>
      <c r="G57" s="221">
        <v>336.5</v>
      </c>
      <c r="H57" s="221">
        <v>0</v>
      </c>
      <c r="I57" s="222">
        <f t="shared" si="1"/>
        <v>0</v>
      </c>
      <c r="J57" s="222">
        <f t="shared" si="2"/>
        <v>-336.5</v>
      </c>
      <c r="K57" s="162" t="s">
        <v>1201</v>
      </c>
    </row>
    <row r="58" spans="1:11" ht="84">
      <c r="A58" s="137" t="s">
        <v>848</v>
      </c>
      <c r="B58" s="137" t="s">
        <v>376</v>
      </c>
      <c r="C58" s="137" t="s">
        <v>375</v>
      </c>
      <c r="D58" s="137" t="s">
        <v>851</v>
      </c>
      <c r="E58" s="137" t="s">
        <v>1015</v>
      </c>
      <c r="F58" s="137" t="s">
        <v>381</v>
      </c>
      <c r="G58" s="221">
        <v>42000</v>
      </c>
      <c r="H58" s="221">
        <v>42000</v>
      </c>
      <c r="I58" s="222">
        <f t="shared" si="1"/>
        <v>100</v>
      </c>
      <c r="J58" s="222">
        <f t="shared" si="2"/>
        <v>0</v>
      </c>
      <c r="K58" s="283" t="s">
        <v>1202</v>
      </c>
    </row>
    <row r="59" spans="1:11" ht="84">
      <c r="A59" s="137" t="s">
        <v>848</v>
      </c>
      <c r="B59" s="137" t="s">
        <v>376</v>
      </c>
      <c r="C59" s="137" t="s">
        <v>375</v>
      </c>
      <c r="D59" s="137" t="s">
        <v>851</v>
      </c>
      <c r="E59" s="137" t="s">
        <v>1016</v>
      </c>
      <c r="F59" s="137" t="s">
        <v>1017</v>
      </c>
      <c r="G59" s="221">
        <v>8340.2999999999993</v>
      </c>
      <c r="H59" s="221">
        <v>8340.2999999999993</v>
      </c>
      <c r="I59" s="222">
        <f t="shared" si="1"/>
        <v>100</v>
      </c>
      <c r="J59" s="222">
        <f t="shared" si="2"/>
        <v>0</v>
      </c>
      <c r="K59" s="284"/>
    </row>
    <row r="60" spans="1:11" ht="84">
      <c r="A60" s="137" t="s">
        <v>848</v>
      </c>
      <c r="B60" s="137" t="s">
        <v>376</v>
      </c>
      <c r="C60" s="137" t="s">
        <v>375</v>
      </c>
      <c r="D60" s="137" t="s">
        <v>851</v>
      </c>
      <c r="E60" s="137" t="s">
        <v>998</v>
      </c>
      <c r="F60" s="137" t="s">
        <v>999</v>
      </c>
      <c r="G60" s="221">
        <v>1805.9</v>
      </c>
      <c r="H60" s="221">
        <v>1805.9</v>
      </c>
      <c r="I60" s="222">
        <f t="shared" si="1"/>
        <v>100</v>
      </c>
      <c r="J60" s="222">
        <f t="shared" si="2"/>
        <v>0</v>
      </c>
      <c r="K60" s="162" t="s">
        <v>1112</v>
      </c>
    </row>
    <row r="61" spans="1:11" ht="96">
      <c r="A61" s="137" t="s">
        <v>848</v>
      </c>
      <c r="B61" s="137" t="s">
        <v>376</v>
      </c>
      <c r="C61" s="137" t="s">
        <v>852</v>
      </c>
      <c r="D61" s="137" t="s">
        <v>853</v>
      </c>
      <c r="E61" s="137" t="s">
        <v>1018</v>
      </c>
      <c r="F61" s="137" t="s">
        <v>1001</v>
      </c>
      <c r="G61" s="221">
        <v>61.2</v>
      </c>
      <c r="H61" s="221">
        <v>61.2</v>
      </c>
      <c r="I61" s="222">
        <f t="shared" si="1"/>
        <v>100</v>
      </c>
      <c r="J61" s="222">
        <f t="shared" si="2"/>
        <v>0</v>
      </c>
      <c r="K61" s="160" t="s">
        <v>1113</v>
      </c>
    </row>
    <row r="62" spans="1:11" ht="96">
      <c r="A62" s="137" t="s">
        <v>848</v>
      </c>
      <c r="B62" s="137" t="s">
        <v>376</v>
      </c>
      <c r="C62" s="137" t="s">
        <v>852</v>
      </c>
      <c r="D62" s="137" t="s">
        <v>853</v>
      </c>
      <c r="E62" s="137" t="s">
        <v>1019</v>
      </c>
      <c r="F62" s="137" t="s">
        <v>1003</v>
      </c>
      <c r="G62" s="221">
        <v>15.2</v>
      </c>
      <c r="H62" s="221">
        <v>15.2</v>
      </c>
      <c r="I62" s="222">
        <f t="shared" si="1"/>
        <v>100</v>
      </c>
      <c r="J62" s="222">
        <f t="shared" si="2"/>
        <v>0</v>
      </c>
      <c r="K62" s="158" t="s">
        <v>1114</v>
      </c>
    </row>
    <row r="63" spans="1:11" ht="96">
      <c r="A63" s="137" t="s">
        <v>848</v>
      </c>
      <c r="B63" s="137" t="s">
        <v>376</v>
      </c>
      <c r="C63" s="137" t="s">
        <v>852</v>
      </c>
      <c r="D63" s="137" t="s">
        <v>853</v>
      </c>
      <c r="E63" s="137" t="s">
        <v>1020</v>
      </c>
      <c r="F63" s="137" t="s">
        <v>1203</v>
      </c>
      <c r="G63" s="221">
        <v>70.5</v>
      </c>
      <c r="H63" s="221">
        <v>70.5</v>
      </c>
      <c r="I63" s="222">
        <f t="shared" si="1"/>
        <v>100</v>
      </c>
      <c r="J63" s="222">
        <f t="shared" si="2"/>
        <v>0</v>
      </c>
      <c r="K63" s="158" t="s">
        <v>1115</v>
      </c>
    </row>
    <row r="64" spans="1:11" ht="96">
      <c r="A64" s="137" t="s">
        <v>848</v>
      </c>
      <c r="B64" s="137" t="s">
        <v>376</v>
      </c>
      <c r="C64" s="137" t="s">
        <v>852</v>
      </c>
      <c r="D64" s="137" t="s">
        <v>853</v>
      </c>
      <c r="E64" s="137" t="s">
        <v>1021</v>
      </c>
      <c r="F64" s="137" t="s">
        <v>1007</v>
      </c>
      <c r="G64" s="221">
        <v>17.2</v>
      </c>
      <c r="H64" s="221">
        <v>17.2</v>
      </c>
      <c r="I64" s="222">
        <f t="shared" si="1"/>
        <v>100</v>
      </c>
      <c r="J64" s="222">
        <f t="shared" si="2"/>
        <v>0</v>
      </c>
      <c r="K64" s="158" t="s">
        <v>1116</v>
      </c>
    </row>
    <row r="65" spans="1:11" ht="96">
      <c r="A65" s="137" t="s">
        <v>848</v>
      </c>
      <c r="B65" s="137" t="s">
        <v>376</v>
      </c>
      <c r="C65" s="137" t="s">
        <v>852</v>
      </c>
      <c r="D65" s="137" t="s">
        <v>853</v>
      </c>
      <c r="E65" s="137" t="s">
        <v>1022</v>
      </c>
      <c r="F65" s="137" t="s">
        <v>1009</v>
      </c>
      <c r="G65" s="221">
        <v>45.9</v>
      </c>
      <c r="H65" s="221">
        <v>45.9</v>
      </c>
      <c r="I65" s="222">
        <f t="shared" si="1"/>
        <v>100</v>
      </c>
      <c r="J65" s="222">
        <f t="shared" si="2"/>
        <v>0</v>
      </c>
      <c r="K65" s="158" t="s">
        <v>1117</v>
      </c>
    </row>
    <row r="66" spans="1:11" ht="84">
      <c r="A66" s="137" t="s">
        <v>848</v>
      </c>
      <c r="B66" s="137" t="s">
        <v>376</v>
      </c>
      <c r="C66" s="137" t="s">
        <v>854</v>
      </c>
      <c r="D66" s="137" t="s">
        <v>855</v>
      </c>
      <c r="E66" s="137" t="s">
        <v>1023</v>
      </c>
      <c r="F66" s="137" t="s">
        <v>1017</v>
      </c>
      <c r="G66" s="221">
        <v>2276.9</v>
      </c>
      <c r="H66" s="221">
        <v>2276.9</v>
      </c>
      <c r="I66" s="222">
        <f t="shared" si="1"/>
        <v>100</v>
      </c>
      <c r="J66" s="222">
        <f t="shared" si="2"/>
        <v>0</v>
      </c>
      <c r="K66" s="162" t="s">
        <v>1204</v>
      </c>
    </row>
    <row r="67" spans="1:11" ht="48">
      <c r="A67" s="138" t="s">
        <v>379</v>
      </c>
      <c r="B67" s="138" t="s">
        <v>378</v>
      </c>
      <c r="C67" s="138"/>
      <c r="D67" s="138"/>
      <c r="E67" s="138"/>
      <c r="F67" s="138"/>
      <c r="G67" s="223">
        <f>SUM(G37:G66)</f>
        <v>99375.699999999983</v>
      </c>
      <c r="H67" s="223">
        <f>SUM(H37:H66)</f>
        <v>96808.39999999998</v>
      </c>
      <c r="I67" s="224">
        <f t="shared" si="1"/>
        <v>97.416571656853733</v>
      </c>
      <c r="J67" s="224">
        <f t="shared" si="2"/>
        <v>-2567.3000000000029</v>
      </c>
      <c r="K67" s="159"/>
    </row>
    <row r="68" spans="1:11" ht="156">
      <c r="A68" s="137" t="s">
        <v>856</v>
      </c>
      <c r="B68" s="139" t="s">
        <v>857</v>
      </c>
      <c r="C68" s="137" t="s">
        <v>8</v>
      </c>
      <c r="D68" s="148" t="s">
        <v>648</v>
      </c>
      <c r="E68" s="137" t="s">
        <v>1024</v>
      </c>
      <c r="F68" s="137" t="s">
        <v>1025</v>
      </c>
      <c r="G68" s="221">
        <v>1210</v>
      </c>
      <c r="H68" s="221">
        <v>988.3</v>
      </c>
      <c r="I68" s="222">
        <f t="shared" si="1"/>
        <v>81.67768595041322</v>
      </c>
      <c r="J68" s="222">
        <f t="shared" si="2"/>
        <v>-221.70000000000005</v>
      </c>
      <c r="K68" s="283" t="s">
        <v>1118</v>
      </c>
    </row>
    <row r="69" spans="1:11" ht="156">
      <c r="A69" s="137" t="s">
        <v>856</v>
      </c>
      <c r="B69" s="139" t="s">
        <v>857</v>
      </c>
      <c r="C69" s="137" t="s">
        <v>8</v>
      </c>
      <c r="D69" s="148" t="s">
        <v>648</v>
      </c>
      <c r="E69" s="137" t="s">
        <v>1026</v>
      </c>
      <c r="F69" s="137" t="s">
        <v>1025</v>
      </c>
      <c r="G69" s="221">
        <v>1210</v>
      </c>
      <c r="H69" s="221">
        <v>0</v>
      </c>
      <c r="I69" s="222">
        <f t="shared" si="1"/>
        <v>0</v>
      </c>
      <c r="J69" s="222">
        <f t="shared" si="2"/>
        <v>-1210</v>
      </c>
      <c r="K69" s="284"/>
    </row>
    <row r="70" spans="1:11" ht="120">
      <c r="A70" s="137" t="s">
        <v>858</v>
      </c>
      <c r="B70" s="137" t="s">
        <v>859</v>
      </c>
      <c r="C70" s="137" t="s">
        <v>8</v>
      </c>
      <c r="D70" s="148" t="s">
        <v>648</v>
      </c>
      <c r="E70" s="137" t="s">
        <v>1026</v>
      </c>
      <c r="F70" s="137" t="s">
        <v>1025</v>
      </c>
      <c r="G70" s="221">
        <v>816</v>
      </c>
      <c r="H70" s="221">
        <v>244.8</v>
      </c>
      <c r="I70" s="222">
        <f t="shared" si="1"/>
        <v>30</v>
      </c>
      <c r="J70" s="222">
        <f t="shared" si="2"/>
        <v>-571.20000000000005</v>
      </c>
      <c r="K70" s="162" t="s">
        <v>1205</v>
      </c>
    </row>
    <row r="71" spans="1:11" ht="84">
      <c r="A71" s="137" t="s">
        <v>860</v>
      </c>
      <c r="B71" s="137" t="s">
        <v>376</v>
      </c>
      <c r="C71" s="137" t="s">
        <v>382</v>
      </c>
      <c r="D71" s="137" t="s">
        <v>861</v>
      </c>
      <c r="E71" s="137" t="s">
        <v>1027</v>
      </c>
      <c r="F71" s="137" t="s">
        <v>1028</v>
      </c>
      <c r="G71" s="221">
        <v>9642.4</v>
      </c>
      <c r="H71" s="221">
        <v>0</v>
      </c>
      <c r="I71" s="222">
        <f t="shared" si="1"/>
        <v>0</v>
      </c>
      <c r="J71" s="222">
        <f t="shared" si="2"/>
        <v>-9642.4</v>
      </c>
      <c r="K71" s="162" t="s">
        <v>1206</v>
      </c>
    </row>
    <row r="72" spans="1:11" ht="84">
      <c r="A72" s="138" t="s">
        <v>374</v>
      </c>
      <c r="B72" s="138" t="s">
        <v>862</v>
      </c>
      <c r="C72" s="138"/>
      <c r="D72" s="138"/>
      <c r="E72" s="138"/>
      <c r="F72" s="138"/>
      <c r="G72" s="223">
        <f>G68+G69+G70+G71</f>
        <v>12878.4</v>
      </c>
      <c r="H72" s="223">
        <f>H68+H69+H70+H71</f>
        <v>1233.0999999999999</v>
      </c>
      <c r="I72" s="224">
        <f t="shared" si="1"/>
        <v>9.5749471984097401</v>
      </c>
      <c r="J72" s="224">
        <f t="shared" si="2"/>
        <v>-11645.3</v>
      </c>
      <c r="K72" s="159"/>
    </row>
    <row r="73" spans="1:11" ht="60">
      <c r="A73" s="137" t="s">
        <v>863</v>
      </c>
      <c r="B73" s="137" t="s">
        <v>864</v>
      </c>
      <c r="C73" s="137" t="s">
        <v>8</v>
      </c>
      <c r="D73" s="137" t="s">
        <v>9</v>
      </c>
      <c r="E73" s="137" t="s">
        <v>1029</v>
      </c>
      <c r="F73" s="137" t="s">
        <v>1030</v>
      </c>
      <c r="G73" s="221">
        <v>6200</v>
      </c>
      <c r="H73" s="221">
        <v>6200</v>
      </c>
      <c r="I73" s="224">
        <f t="shared" si="1"/>
        <v>100</v>
      </c>
      <c r="J73" s="224">
        <f t="shared" si="2"/>
        <v>0</v>
      </c>
      <c r="K73" s="158" t="s">
        <v>1119</v>
      </c>
    </row>
    <row r="74" spans="1:11">
      <c r="A74" s="138" t="s">
        <v>865</v>
      </c>
      <c r="B74" s="138"/>
      <c r="C74" s="138"/>
      <c r="D74" s="138"/>
      <c r="E74" s="138"/>
      <c r="F74" s="138"/>
      <c r="G74" s="223">
        <f>G73</f>
        <v>6200</v>
      </c>
      <c r="H74" s="223">
        <f>H73</f>
        <v>6200</v>
      </c>
      <c r="I74" s="224">
        <f t="shared" si="1"/>
        <v>100</v>
      </c>
      <c r="J74" s="224">
        <f t="shared" si="2"/>
        <v>0</v>
      </c>
      <c r="K74" s="159"/>
    </row>
    <row r="75" spans="1:11" ht="24">
      <c r="A75" s="138" t="s">
        <v>373</v>
      </c>
      <c r="B75" s="138" t="s">
        <v>372</v>
      </c>
      <c r="C75" s="138"/>
      <c r="D75" s="138"/>
      <c r="E75" s="138"/>
      <c r="F75" s="138"/>
      <c r="G75" s="223">
        <f>G34+G36+G67+G72+G74</f>
        <v>137634.66999999998</v>
      </c>
      <c r="H75" s="223">
        <f>H34+H36+H67+H72+H74</f>
        <v>121501.27999999998</v>
      </c>
      <c r="I75" s="224">
        <f t="shared" si="1"/>
        <v>88.2781060905657</v>
      </c>
      <c r="J75" s="224">
        <f t="shared" si="2"/>
        <v>-16133.39</v>
      </c>
      <c r="K75" s="159"/>
    </row>
    <row r="76" spans="1:11" ht="76.5">
      <c r="A76" s="140" t="s">
        <v>369</v>
      </c>
      <c r="B76" s="140" t="s">
        <v>38</v>
      </c>
      <c r="C76" s="141" t="s">
        <v>368</v>
      </c>
      <c r="D76" s="142" t="s">
        <v>367</v>
      </c>
      <c r="E76" s="140" t="s">
        <v>8</v>
      </c>
      <c r="F76" s="143" t="s">
        <v>367</v>
      </c>
      <c r="G76" s="226">
        <v>225.4</v>
      </c>
      <c r="H76" s="226">
        <v>222</v>
      </c>
      <c r="I76" s="222">
        <f t="shared" si="1"/>
        <v>98.491570541259975</v>
      </c>
      <c r="J76" s="222">
        <f t="shared" si="2"/>
        <v>-3.4000000000000057</v>
      </c>
      <c r="K76" s="158"/>
    </row>
    <row r="77" spans="1:11" ht="84">
      <c r="A77" s="140" t="s">
        <v>369</v>
      </c>
      <c r="B77" s="140" t="s">
        <v>38</v>
      </c>
      <c r="C77" s="141" t="s">
        <v>8</v>
      </c>
      <c r="D77" s="148" t="s">
        <v>648</v>
      </c>
      <c r="E77" s="140" t="s">
        <v>371</v>
      </c>
      <c r="F77" s="140" t="s">
        <v>370</v>
      </c>
      <c r="G77" s="226">
        <v>6880.8</v>
      </c>
      <c r="H77" s="226">
        <v>6818.6</v>
      </c>
      <c r="I77" s="222">
        <f t="shared" si="1"/>
        <v>99.096035344727369</v>
      </c>
      <c r="J77" s="222">
        <f t="shared" si="2"/>
        <v>-62.199999999999818</v>
      </c>
      <c r="K77" s="158"/>
    </row>
    <row r="78" spans="1:11" ht="36">
      <c r="A78" s="144" t="s">
        <v>366</v>
      </c>
      <c r="B78" s="144" t="s">
        <v>36</v>
      </c>
      <c r="C78" s="145"/>
      <c r="D78" s="138"/>
      <c r="E78" s="144"/>
      <c r="F78" s="144"/>
      <c r="G78" s="227">
        <f>G76+G77</f>
        <v>7106.2</v>
      </c>
      <c r="H78" s="227">
        <f>H76+H77</f>
        <v>7040.6</v>
      </c>
      <c r="I78" s="224">
        <f t="shared" si="1"/>
        <v>99.076862458135167</v>
      </c>
      <c r="J78" s="224">
        <f t="shared" si="2"/>
        <v>-65.599999999999454</v>
      </c>
      <c r="K78" s="159"/>
    </row>
    <row r="79" spans="1:11" ht="36">
      <c r="A79" s="144" t="s">
        <v>365</v>
      </c>
      <c r="B79" s="144" t="s">
        <v>364</v>
      </c>
      <c r="C79" s="145"/>
      <c r="D79" s="138"/>
      <c r="E79" s="144"/>
      <c r="F79" s="144"/>
      <c r="G79" s="227">
        <f>G78</f>
        <v>7106.2</v>
      </c>
      <c r="H79" s="223">
        <f>H78</f>
        <v>7040.6</v>
      </c>
      <c r="I79" s="224">
        <f t="shared" si="1"/>
        <v>99.076862458135167</v>
      </c>
      <c r="J79" s="224">
        <f t="shared" si="2"/>
        <v>-65.599999999999454</v>
      </c>
      <c r="K79" s="159"/>
    </row>
    <row r="80" spans="1:11" ht="102">
      <c r="A80" s="115" t="s">
        <v>866</v>
      </c>
      <c r="B80" s="115" t="s">
        <v>867</v>
      </c>
      <c r="C80" s="115" t="s">
        <v>8</v>
      </c>
      <c r="D80" s="148" t="s">
        <v>648</v>
      </c>
      <c r="E80" s="115" t="s">
        <v>1031</v>
      </c>
      <c r="F80" s="116" t="s">
        <v>1032</v>
      </c>
      <c r="G80" s="208">
        <v>102</v>
      </c>
      <c r="H80" s="208">
        <v>102</v>
      </c>
      <c r="I80" s="228">
        <f t="shared" si="1"/>
        <v>100</v>
      </c>
      <c r="J80" s="228">
        <f t="shared" si="2"/>
        <v>0</v>
      </c>
      <c r="K80" s="273" t="s">
        <v>1207</v>
      </c>
    </row>
    <row r="81" spans="1:11" ht="76.5">
      <c r="A81" s="115" t="s">
        <v>868</v>
      </c>
      <c r="B81" s="115" t="s">
        <v>869</v>
      </c>
      <c r="C81" s="115" t="s">
        <v>8</v>
      </c>
      <c r="D81" s="148" t="s">
        <v>648</v>
      </c>
      <c r="E81" s="115" t="s">
        <v>1033</v>
      </c>
      <c r="F81" s="116" t="s">
        <v>869</v>
      </c>
      <c r="G81" s="208">
        <v>73.900000000000006</v>
      </c>
      <c r="H81" s="208">
        <v>73.900000000000006</v>
      </c>
      <c r="I81" s="228">
        <f t="shared" si="1"/>
        <v>100</v>
      </c>
      <c r="J81" s="228">
        <f t="shared" si="2"/>
        <v>0</v>
      </c>
      <c r="K81" s="285"/>
    </row>
    <row r="82" spans="1:11" ht="76.5">
      <c r="A82" s="115" t="s">
        <v>870</v>
      </c>
      <c r="B82" s="115" t="s">
        <v>871</v>
      </c>
      <c r="C82" s="115" t="s">
        <v>872</v>
      </c>
      <c r="D82" s="116" t="s">
        <v>873</v>
      </c>
      <c r="E82" s="115" t="s">
        <v>1034</v>
      </c>
      <c r="F82" s="116" t="s">
        <v>1035</v>
      </c>
      <c r="G82" s="208">
        <v>71.7</v>
      </c>
      <c r="H82" s="208">
        <v>63.8</v>
      </c>
      <c r="I82" s="228">
        <f t="shared" si="1"/>
        <v>88.981868898186875</v>
      </c>
      <c r="J82" s="228">
        <f t="shared" si="2"/>
        <v>-7.9000000000000057</v>
      </c>
      <c r="K82" s="285"/>
    </row>
    <row r="83" spans="1:11" ht="76.5">
      <c r="A83" s="115" t="s">
        <v>870</v>
      </c>
      <c r="B83" s="115" t="s">
        <v>871</v>
      </c>
      <c r="C83" s="115" t="s">
        <v>872</v>
      </c>
      <c r="D83" s="116" t="s">
        <v>873</v>
      </c>
      <c r="E83" s="115" t="s">
        <v>1036</v>
      </c>
      <c r="F83" s="116" t="s">
        <v>1037</v>
      </c>
      <c r="G83" s="208">
        <v>25.4</v>
      </c>
      <c r="H83" s="208">
        <v>22.1</v>
      </c>
      <c r="I83" s="228">
        <f t="shared" si="1"/>
        <v>87.007874015748044</v>
      </c>
      <c r="J83" s="228">
        <f t="shared" si="2"/>
        <v>-3.2999999999999972</v>
      </c>
      <c r="K83" s="285"/>
    </row>
    <row r="84" spans="1:11" ht="63.75">
      <c r="A84" s="115" t="s">
        <v>870</v>
      </c>
      <c r="B84" s="115" t="s">
        <v>871</v>
      </c>
      <c r="C84" s="115" t="s">
        <v>872</v>
      </c>
      <c r="D84" s="116" t="s">
        <v>873</v>
      </c>
      <c r="E84" s="115" t="s">
        <v>1038</v>
      </c>
      <c r="F84" s="116" t="s">
        <v>1039</v>
      </c>
      <c r="G84" s="208">
        <v>16.399999999999999</v>
      </c>
      <c r="H84" s="208">
        <v>14.1</v>
      </c>
      <c r="I84" s="228">
        <f t="shared" si="1"/>
        <v>85.975609756097569</v>
      </c>
      <c r="J84" s="228">
        <f t="shared" si="2"/>
        <v>-2.2999999999999989</v>
      </c>
      <c r="K84" s="285"/>
    </row>
    <row r="85" spans="1:11" ht="63.75">
      <c r="A85" s="115" t="s">
        <v>870</v>
      </c>
      <c r="B85" s="115" t="s">
        <v>871</v>
      </c>
      <c r="C85" s="115" t="s">
        <v>872</v>
      </c>
      <c r="D85" s="116" t="s">
        <v>873</v>
      </c>
      <c r="E85" s="115" t="s">
        <v>1040</v>
      </c>
      <c r="F85" s="116" t="s">
        <v>1041</v>
      </c>
      <c r="G85" s="208">
        <v>25.8</v>
      </c>
      <c r="H85" s="208">
        <v>22.3</v>
      </c>
      <c r="I85" s="228">
        <f t="shared" si="1"/>
        <v>86.434108527131784</v>
      </c>
      <c r="J85" s="228">
        <f t="shared" si="2"/>
        <v>-3.5</v>
      </c>
      <c r="K85" s="285"/>
    </row>
    <row r="86" spans="1:11" ht="102">
      <c r="A86" s="115" t="s">
        <v>870</v>
      </c>
      <c r="B86" s="115" t="s">
        <v>871</v>
      </c>
      <c r="C86" s="115" t="s">
        <v>872</v>
      </c>
      <c r="D86" s="116" t="s">
        <v>873</v>
      </c>
      <c r="E86" s="115" t="s">
        <v>1042</v>
      </c>
      <c r="F86" s="116" t="s">
        <v>1043</v>
      </c>
      <c r="G86" s="208">
        <v>641.79999999999995</v>
      </c>
      <c r="H86" s="208">
        <v>641.79999999999995</v>
      </c>
      <c r="I86" s="228">
        <f t="shared" si="1"/>
        <v>100</v>
      </c>
      <c r="J86" s="228">
        <f t="shared" si="2"/>
        <v>0</v>
      </c>
      <c r="K86" s="285"/>
    </row>
    <row r="87" spans="1:11" ht="63.75">
      <c r="A87" s="115" t="s">
        <v>870</v>
      </c>
      <c r="B87" s="115" t="s">
        <v>871</v>
      </c>
      <c r="C87" s="115" t="s">
        <v>872</v>
      </c>
      <c r="D87" s="116" t="s">
        <v>873</v>
      </c>
      <c r="E87" s="115" t="s">
        <v>1044</v>
      </c>
      <c r="F87" s="116" t="s">
        <v>1045</v>
      </c>
      <c r="G87" s="208">
        <v>19.100000000000001</v>
      </c>
      <c r="H87" s="208">
        <v>17</v>
      </c>
      <c r="I87" s="228">
        <f t="shared" si="1"/>
        <v>89.005235602094231</v>
      </c>
      <c r="J87" s="228">
        <f t="shared" si="2"/>
        <v>-2.1000000000000014</v>
      </c>
      <c r="K87" s="285"/>
    </row>
    <row r="88" spans="1:11" ht="63.75">
      <c r="A88" s="115" t="s">
        <v>870</v>
      </c>
      <c r="B88" s="115" t="s">
        <v>871</v>
      </c>
      <c r="C88" s="115" t="s">
        <v>872</v>
      </c>
      <c r="D88" s="116" t="s">
        <v>873</v>
      </c>
      <c r="E88" s="115" t="s">
        <v>1046</v>
      </c>
      <c r="F88" s="116" t="s">
        <v>1047</v>
      </c>
      <c r="G88" s="208">
        <v>26</v>
      </c>
      <c r="H88" s="208">
        <v>21.9</v>
      </c>
      <c r="I88" s="228">
        <f t="shared" si="1"/>
        <v>84.230769230769226</v>
      </c>
      <c r="J88" s="228">
        <f t="shared" si="2"/>
        <v>-4.1000000000000014</v>
      </c>
      <c r="K88" s="285"/>
    </row>
    <row r="89" spans="1:11" ht="63.75">
      <c r="A89" s="115" t="s">
        <v>870</v>
      </c>
      <c r="B89" s="115" t="s">
        <v>871</v>
      </c>
      <c r="C89" s="115" t="s">
        <v>872</v>
      </c>
      <c r="D89" s="116" t="s">
        <v>873</v>
      </c>
      <c r="E89" s="115" t="s">
        <v>1048</v>
      </c>
      <c r="F89" s="116" t="s">
        <v>1049</v>
      </c>
      <c r="G89" s="208">
        <v>104.5</v>
      </c>
      <c r="H89" s="208">
        <v>103.7</v>
      </c>
      <c r="I89" s="228">
        <f t="shared" si="1"/>
        <v>99.234449760765557</v>
      </c>
      <c r="J89" s="228">
        <f t="shared" si="2"/>
        <v>-0.79999999999999716</v>
      </c>
      <c r="K89" s="285"/>
    </row>
    <row r="90" spans="1:11" ht="76.5">
      <c r="A90" s="115" t="s">
        <v>870</v>
      </c>
      <c r="B90" s="115" t="s">
        <v>871</v>
      </c>
      <c r="C90" s="115" t="s">
        <v>872</v>
      </c>
      <c r="D90" s="116" t="s">
        <v>873</v>
      </c>
      <c r="E90" s="115" t="s">
        <v>1050</v>
      </c>
      <c r="F90" s="116" t="s">
        <v>1051</v>
      </c>
      <c r="G90" s="208">
        <v>111.3</v>
      </c>
      <c r="H90" s="208">
        <v>98.9</v>
      </c>
      <c r="I90" s="228">
        <f t="shared" si="1"/>
        <v>88.858939802336039</v>
      </c>
      <c r="J90" s="228">
        <f t="shared" si="2"/>
        <v>-12.399999999999991</v>
      </c>
      <c r="K90" s="285"/>
    </row>
    <row r="91" spans="1:11" ht="63.75">
      <c r="A91" s="115" t="s">
        <v>870</v>
      </c>
      <c r="B91" s="115" t="s">
        <v>871</v>
      </c>
      <c r="C91" s="115" t="s">
        <v>872</v>
      </c>
      <c r="D91" s="116" t="s">
        <v>873</v>
      </c>
      <c r="E91" s="115" t="s">
        <v>1052</v>
      </c>
      <c r="F91" s="116" t="s">
        <v>1053</v>
      </c>
      <c r="G91" s="208">
        <v>117.5</v>
      </c>
      <c r="H91" s="208">
        <v>115.6</v>
      </c>
      <c r="I91" s="228">
        <f t="shared" si="1"/>
        <v>98.38297872340425</v>
      </c>
      <c r="J91" s="228">
        <f t="shared" si="2"/>
        <v>-1.9000000000000057</v>
      </c>
      <c r="K91" s="285"/>
    </row>
    <row r="92" spans="1:11" ht="76.5">
      <c r="A92" s="115" t="s">
        <v>870</v>
      </c>
      <c r="B92" s="115" t="s">
        <v>871</v>
      </c>
      <c r="C92" s="115" t="s">
        <v>874</v>
      </c>
      <c r="D92" s="116" t="s">
        <v>875</v>
      </c>
      <c r="E92" s="115" t="s">
        <v>1054</v>
      </c>
      <c r="F92" s="116" t="s">
        <v>1035</v>
      </c>
      <c r="G92" s="208">
        <v>8</v>
      </c>
      <c r="H92" s="208">
        <v>7.1</v>
      </c>
      <c r="I92" s="228">
        <f t="shared" si="1"/>
        <v>88.75</v>
      </c>
      <c r="J92" s="228">
        <f t="shared" si="2"/>
        <v>-0.90000000000000036</v>
      </c>
      <c r="K92" s="285"/>
    </row>
    <row r="93" spans="1:11" ht="76.5">
      <c r="A93" s="115" t="s">
        <v>870</v>
      </c>
      <c r="B93" s="115" t="s">
        <v>871</v>
      </c>
      <c r="C93" s="115" t="s">
        <v>874</v>
      </c>
      <c r="D93" s="116" t="s">
        <v>875</v>
      </c>
      <c r="E93" s="115" t="s">
        <v>1055</v>
      </c>
      <c r="F93" s="116" t="s">
        <v>1037</v>
      </c>
      <c r="G93" s="208">
        <v>2.8</v>
      </c>
      <c r="H93" s="208">
        <v>2.4</v>
      </c>
      <c r="I93" s="228">
        <f t="shared" si="1"/>
        <v>85.714285714285722</v>
      </c>
      <c r="J93" s="228">
        <f t="shared" si="2"/>
        <v>-0.39999999999999991</v>
      </c>
      <c r="K93" s="285"/>
    </row>
    <row r="94" spans="1:11" ht="63.75">
      <c r="A94" s="115" t="s">
        <v>870</v>
      </c>
      <c r="B94" s="115" t="s">
        <v>871</v>
      </c>
      <c r="C94" s="115" t="s">
        <v>874</v>
      </c>
      <c r="D94" s="116" t="s">
        <v>875</v>
      </c>
      <c r="E94" s="115" t="s">
        <v>1056</v>
      </c>
      <c r="F94" s="116" t="s">
        <v>1039</v>
      </c>
      <c r="G94" s="208">
        <v>1.8</v>
      </c>
      <c r="H94" s="208">
        <v>1.6</v>
      </c>
      <c r="I94" s="228">
        <f t="shared" si="1"/>
        <v>88.8888888888889</v>
      </c>
      <c r="J94" s="228">
        <f t="shared" si="2"/>
        <v>-0.19999999999999996</v>
      </c>
      <c r="K94" s="285"/>
    </row>
    <row r="95" spans="1:11" ht="63.75">
      <c r="A95" s="115" t="s">
        <v>870</v>
      </c>
      <c r="B95" s="115" t="s">
        <v>871</v>
      </c>
      <c r="C95" s="115" t="s">
        <v>874</v>
      </c>
      <c r="D95" s="116" t="s">
        <v>875</v>
      </c>
      <c r="E95" s="115" t="s">
        <v>1057</v>
      </c>
      <c r="F95" s="116" t="s">
        <v>1041</v>
      </c>
      <c r="G95" s="208">
        <v>2.9</v>
      </c>
      <c r="H95" s="208">
        <v>2.5</v>
      </c>
      <c r="I95" s="228">
        <f t="shared" ref="I95:I145" si="3" xml:space="preserve"> H95/G95*100</f>
        <v>86.206896551724142</v>
      </c>
      <c r="J95" s="228">
        <f t="shared" ref="J95:J145" si="4">H95-G95</f>
        <v>-0.39999999999999991</v>
      </c>
      <c r="K95" s="285"/>
    </row>
    <row r="96" spans="1:11" ht="102">
      <c r="A96" s="115" t="s">
        <v>870</v>
      </c>
      <c r="B96" s="115" t="s">
        <v>871</v>
      </c>
      <c r="C96" s="115" t="s">
        <v>874</v>
      </c>
      <c r="D96" s="116" t="s">
        <v>875</v>
      </c>
      <c r="E96" s="115" t="s">
        <v>1058</v>
      </c>
      <c r="F96" s="116" t="s">
        <v>1043</v>
      </c>
      <c r="G96" s="208">
        <v>71.3</v>
      </c>
      <c r="H96" s="208">
        <v>71.3</v>
      </c>
      <c r="I96" s="228">
        <f t="shared" si="3"/>
        <v>100</v>
      </c>
      <c r="J96" s="228">
        <f t="shared" si="4"/>
        <v>0</v>
      </c>
      <c r="K96" s="285"/>
    </row>
    <row r="97" spans="1:11" ht="63.75">
      <c r="A97" s="115" t="s">
        <v>870</v>
      </c>
      <c r="B97" s="115" t="s">
        <v>871</v>
      </c>
      <c r="C97" s="115" t="s">
        <v>874</v>
      </c>
      <c r="D97" s="116" t="s">
        <v>875</v>
      </c>
      <c r="E97" s="115" t="s">
        <v>1059</v>
      </c>
      <c r="F97" s="116" t="s">
        <v>1045</v>
      </c>
      <c r="G97" s="208">
        <v>2.1</v>
      </c>
      <c r="H97" s="208">
        <v>1.9</v>
      </c>
      <c r="I97" s="228">
        <f t="shared" si="3"/>
        <v>90.476190476190467</v>
      </c>
      <c r="J97" s="228">
        <f t="shared" si="4"/>
        <v>-0.20000000000000018</v>
      </c>
      <c r="K97" s="285"/>
    </row>
    <row r="98" spans="1:11" ht="63.75">
      <c r="A98" s="115" t="s">
        <v>870</v>
      </c>
      <c r="B98" s="115" t="s">
        <v>871</v>
      </c>
      <c r="C98" s="115" t="s">
        <v>874</v>
      </c>
      <c r="D98" s="116" t="s">
        <v>875</v>
      </c>
      <c r="E98" s="115" t="s">
        <v>1060</v>
      </c>
      <c r="F98" s="116" t="s">
        <v>1047</v>
      </c>
      <c r="G98" s="208">
        <v>2.9</v>
      </c>
      <c r="H98" s="208">
        <v>2.4</v>
      </c>
      <c r="I98" s="228">
        <f t="shared" si="3"/>
        <v>82.758620689655174</v>
      </c>
      <c r="J98" s="228">
        <f t="shared" si="4"/>
        <v>-0.5</v>
      </c>
      <c r="K98" s="285"/>
    </row>
    <row r="99" spans="1:11" ht="63.75">
      <c r="A99" s="115" t="s">
        <v>870</v>
      </c>
      <c r="B99" s="115" t="s">
        <v>871</v>
      </c>
      <c r="C99" s="115" t="s">
        <v>874</v>
      </c>
      <c r="D99" s="116" t="s">
        <v>875</v>
      </c>
      <c r="E99" s="115" t="s">
        <v>1061</v>
      </c>
      <c r="F99" s="116" t="s">
        <v>1049</v>
      </c>
      <c r="G99" s="208">
        <v>11.6</v>
      </c>
      <c r="H99" s="208">
        <v>11.5</v>
      </c>
      <c r="I99" s="228">
        <f t="shared" si="3"/>
        <v>99.137931034482762</v>
      </c>
      <c r="J99" s="228">
        <f t="shared" si="4"/>
        <v>-9.9999999999999645E-2</v>
      </c>
      <c r="K99" s="285"/>
    </row>
    <row r="100" spans="1:11" ht="76.5">
      <c r="A100" s="115" t="s">
        <v>870</v>
      </c>
      <c r="B100" s="115" t="s">
        <v>871</v>
      </c>
      <c r="C100" s="115" t="s">
        <v>874</v>
      </c>
      <c r="D100" s="116" t="s">
        <v>875</v>
      </c>
      <c r="E100" s="115" t="s">
        <v>1062</v>
      </c>
      <c r="F100" s="116" t="s">
        <v>1051</v>
      </c>
      <c r="G100" s="208">
        <v>12.4</v>
      </c>
      <c r="H100" s="208">
        <v>11</v>
      </c>
      <c r="I100" s="228">
        <f t="shared" si="3"/>
        <v>88.709677419354833</v>
      </c>
      <c r="J100" s="228">
        <f t="shared" si="4"/>
        <v>-1.4000000000000004</v>
      </c>
      <c r="K100" s="285"/>
    </row>
    <row r="101" spans="1:11" ht="63.75">
      <c r="A101" s="115" t="s">
        <v>870</v>
      </c>
      <c r="B101" s="115" t="s">
        <v>871</v>
      </c>
      <c r="C101" s="115" t="s">
        <v>874</v>
      </c>
      <c r="D101" s="116" t="s">
        <v>875</v>
      </c>
      <c r="E101" s="115" t="s">
        <v>1063</v>
      </c>
      <c r="F101" s="116" t="s">
        <v>1053</v>
      </c>
      <c r="G101" s="208">
        <v>13.1</v>
      </c>
      <c r="H101" s="208">
        <v>12.8</v>
      </c>
      <c r="I101" s="228">
        <f t="shared" si="3"/>
        <v>97.709923664122144</v>
      </c>
      <c r="J101" s="228">
        <f t="shared" si="4"/>
        <v>-0.29999999999999893</v>
      </c>
      <c r="K101" s="285"/>
    </row>
    <row r="102" spans="1:11" ht="38.25">
      <c r="A102" s="10" t="s">
        <v>876</v>
      </c>
      <c r="B102" s="10" t="s">
        <v>877</v>
      </c>
      <c r="C102" s="10"/>
      <c r="D102" s="18"/>
      <c r="E102" s="10"/>
      <c r="F102" s="18"/>
      <c r="G102" s="211">
        <f>SUM(G80:G101)</f>
        <v>1464.2999999999997</v>
      </c>
      <c r="H102" s="229">
        <v>1421.6</v>
      </c>
      <c r="I102" s="230">
        <f t="shared" si="3"/>
        <v>97.083930888479159</v>
      </c>
      <c r="J102" s="230">
        <f t="shared" si="4"/>
        <v>-42.699999999999818</v>
      </c>
      <c r="K102" s="285"/>
    </row>
    <row r="103" spans="1:11" ht="38.25">
      <c r="A103" s="115" t="s">
        <v>878</v>
      </c>
      <c r="B103" s="115" t="s">
        <v>879</v>
      </c>
      <c r="C103" s="115" t="s">
        <v>8</v>
      </c>
      <c r="D103" s="148" t="s">
        <v>648</v>
      </c>
      <c r="E103" s="115" t="s">
        <v>1064</v>
      </c>
      <c r="F103" s="116" t="s">
        <v>879</v>
      </c>
      <c r="G103" s="208">
        <v>131.69999999999999</v>
      </c>
      <c r="H103" s="208">
        <v>131.69999999999999</v>
      </c>
      <c r="I103" s="222">
        <f t="shared" si="3"/>
        <v>100</v>
      </c>
      <c r="J103" s="222">
        <f t="shared" si="4"/>
        <v>0</v>
      </c>
      <c r="K103" s="285"/>
    </row>
    <row r="104" spans="1:11" ht="89.25">
      <c r="A104" s="115" t="s">
        <v>880</v>
      </c>
      <c r="B104" s="115" t="s">
        <v>871</v>
      </c>
      <c r="C104" s="115" t="s">
        <v>872</v>
      </c>
      <c r="D104" s="116" t="s">
        <v>873</v>
      </c>
      <c r="E104" s="115" t="s">
        <v>1065</v>
      </c>
      <c r="F104" s="116" t="s">
        <v>1066</v>
      </c>
      <c r="G104" s="208">
        <v>63.1</v>
      </c>
      <c r="H104" s="208">
        <v>54</v>
      </c>
      <c r="I104" s="222">
        <f t="shared" si="3"/>
        <v>85.578446909667193</v>
      </c>
      <c r="J104" s="222">
        <f t="shared" si="4"/>
        <v>-9.1000000000000014</v>
      </c>
      <c r="K104" s="285"/>
    </row>
    <row r="105" spans="1:11" ht="89.25">
      <c r="A105" s="115" t="s">
        <v>880</v>
      </c>
      <c r="B105" s="115" t="s">
        <v>871</v>
      </c>
      <c r="C105" s="115" t="s">
        <v>874</v>
      </c>
      <c r="D105" s="116" t="s">
        <v>875</v>
      </c>
      <c r="E105" s="115" t="s">
        <v>1067</v>
      </c>
      <c r="F105" s="116" t="s">
        <v>1066</v>
      </c>
      <c r="G105" s="208">
        <v>7</v>
      </c>
      <c r="H105" s="208">
        <v>6</v>
      </c>
      <c r="I105" s="222">
        <f t="shared" si="3"/>
        <v>85.714285714285708</v>
      </c>
      <c r="J105" s="222">
        <f t="shared" si="4"/>
        <v>-1</v>
      </c>
      <c r="K105" s="285"/>
    </row>
    <row r="106" spans="1:11" ht="38.25">
      <c r="A106" s="10" t="s">
        <v>881</v>
      </c>
      <c r="B106" s="10" t="s">
        <v>882</v>
      </c>
      <c r="C106" s="10"/>
      <c r="D106" s="18"/>
      <c r="E106" s="10"/>
      <c r="F106" s="18"/>
      <c r="G106" s="211">
        <f>G103+G104+G105</f>
        <v>201.79999999999998</v>
      </c>
      <c r="H106" s="211">
        <f t="shared" ref="H106" si="5">H103+H104+H105</f>
        <v>191.7</v>
      </c>
      <c r="I106" s="224">
        <f t="shared" si="3"/>
        <v>94.995044598612495</v>
      </c>
      <c r="J106" s="224">
        <f t="shared" si="4"/>
        <v>-10.099999999999994</v>
      </c>
      <c r="K106" s="285"/>
    </row>
    <row r="107" spans="1:11" ht="76.5">
      <c r="A107" s="115" t="s">
        <v>883</v>
      </c>
      <c r="B107" s="115" t="s">
        <v>884</v>
      </c>
      <c r="C107" s="115" t="s">
        <v>872</v>
      </c>
      <c r="D107" s="115" t="s">
        <v>873</v>
      </c>
      <c r="E107" s="115" t="s">
        <v>1068</v>
      </c>
      <c r="F107" s="116" t="s">
        <v>1069</v>
      </c>
      <c r="G107" s="208">
        <v>3091</v>
      </c>
      <c r="H107" s="208">
        <v>3075.5</v>
      </c>
      <c r="I107" s="228">
        <f t="shared" si="3"/>
        <v>99.498544160465869</v>
      </c>
      <c r="J107" s="228">
        <f t="shared" si="4"/>
        <v>-15.5</v>
      </c>
      <c r="K107" s="285"/>
    </row>
    <row r="108" spans="1:11" ht="76.5">
      <c r="A108" s="115" t="s">
        <v>883</v>
      </c>
      <c r="B108" s="115" t="s">
        <v>884</v>
      </c>
      <c r="C108" s="115" t="s">
        <v>874</v>
      </c>
      <c r="D108" s="115" t="s">
        <v>875</v>
      </c>
      <c r="E108" s="115" t="s">
        <v>1070</v>
      </c>
      <c r="F108" s="116" t="s">
        <v>1069</v>
      </c>
      <c r="G108" s="208">
        <v>343.4</v>
      </c>
      <c r="H108" s="208">
        <v>341.7</v>
      </c>
      <c r="I108" s="228">
        <f t="shared" si="3"/>
        <v>99.504950495049499</v>
      </c>
      <c r="J108" s="228">
        <f t="shared" si="4"/>
        <v>-1.6999999999999886</v>
      </c>
      <c r="K108" s="285"/>
    </row>
    <row r="109" spans="1:11" ht="63.75">
      <c r="A109" s="10" t="s">
        <v>885</v>
      </c>
      <c r="B109" s="10" t="s">
        <v>886</v>
      </c>
      <c r="C109" s="115"/>
      <c r="D109" s="115"/>
      <c r="E109" s="115"/>
      <c r="F109" s="116"/>
      <c r="G109" s="211">
        <f>G107+G108</f>
        <v>3434.4</v>
      </c>
      <c r="H109" s="211">
        <f>H107+H108</f>
        <v>3417.2</v>
      </c>
      <c r="I109" s="230">
        <f t="shared" si="3"/>
        <v>99.499184719310492</v>
      </c>
      <c r="J109" s="230">
        <f t="shared" si="4"/>
        <v>-17.200000000000273</v>
      </c>
      <c r="K109" s="285"/>
    </row>
    <row r="110" spans="1:11" ht="89.25">
      <c r="A110" s="115" t="s">
        <v>887</v>
      </c>
      <c r="B110" s="115" t="s">
        <v>888</v>
      </c>
      <c r="C110" s="115" t="s">
        <v>872</v>
      </c>
      <c r="D110" s="115" t="s">
        <v>873</v>
      </c>
      <c r="E110" s="115" t="s">
        <v>1065</v>
      </c>
      <c r="F110" s="116" t="s">
        <v>1066</v>
      </c>
      <c r="G110" s="208">
        <v>41.5</v>
      </c>
      <c r="H110" s="208">
        <v>35.5</v>
      </c>
      <c r="I110" s="228">
        <f t="shared" si="3"/>
        <v>85.542168674698786</v>
      </c>
      <c r="J110" s="228">
        <f t="shared" si="4"/>
        <v>-6</v>
      </c>
      <c r="K110" s="285"/>
    </row>
    <row r="111" spans="1:11" ht="76.5">
      <c r="A111" s="115" t="s">
        <v>887</v>
      </c>
      <c r="B111" s="115" t="s">
        <v>888</v>
      </c>
      <c r="C111" s="115" t="s">
        <v>872</v>
      </c>
      <c r="D111" s="115" t="s">
        <v>873</v>
      </c>
      <c r="E111" s="115" t="s">
        <v>1034</v>
      </c>
      <c r="F111" s="116" t="s">
        <v>1035</v>
      </c>
      <c r="G111" s="208">
        <v>47.2</v>
      </c>
      <c r="H111" s="208">
        <v>42</v>
      </c>
      <c r="I111" s="228">
        <f t="shared" si="3"/>
        <v>88.983050847457619</v>
      </c>
      <c r="J111" s="228">
        <f t="shared" si="4"/>
        <v>-5.2000000000000028</v>
      </c>
      <c r="K111" s="285"/>
    </row>
    <row r="112" spans="1:11" ht="76.5">
      <c r="A112" s="115" t="s">
        <v>887</v>
      </c>
      <c r="B112" s="115" t="s">
        <v>888</v>
      </c>
      <c r="C112" s="115" t="s">
        <v>872</v>
      </c>
      <c r="D112" s="115" t="s">
        <v>873</v>
      </c>
      <c r="E112" s="115" t="s">
        <v>1036</v>
      </c>
      <c r="F112" s="116" t="s">
        <v>1037</v>
      </c>
      <c r="G112" s="208">
        <v>16.7</v>
      </c>
      <c r="H112" s="208">
        <v>14.5</v>
      </c>
      <c r="I112" s="228">
        <f t="shared" si="3"/>
        <v>86.826347305389234</v>
      </c>
      <c r="J112" s="228">
        <f t="shared" si="4"/>
        <v>-2.1999999999999993</v>
      </c>
      <c r="K112" s="285"/>
    </row>
    <row r="113" spans="1:11" ht="63.75">
      <c r="A113" s="115" t="s">
        <v>887</v>
      </c>
      <c r="B113" s="115" t="s">
        <v>888</v>
      </c>
      <c r="C113" s="115" t="s">
        <v>872</v>
      </c>
      <c r="D113" s="115" t="s">
        <v>873</v>
      </c>
      <c r="E113" s="115" t="s">
        <v>1038</v>
      </c>
      <c r="F113" s="116" t="s">
        <v>1039</v>
      </c>
      <c r="G113" s="208">
        <v>10.8</v>
      </c>
      <c r="H113" s="208">
        <v>9.1999999999999993</v>
      </c>
      <c r="I113" s="228">
        <f t="shared" si="3"/>
        <v>85.185185185185176</v>
      </c>
      <c r="J113" s="228">
        <f t="shared" si="4"/>
        <v>-1.6000000000000014</v>
      </c>
      <c r="K113" s="285"/>
    </row>
    <row r="114" spans="1:11" ht="63.75">
      <c r="A114" s="115" t="s">
        <v>887</v>
      </c>
      <c r="B114" s="115" t="s">
        <v>888</v>
      </c>
      <c r="C114" s="115" t="s">
        <v>872</v>
      </c>
      <c r="D114" s="115" t="s">
        <v>873</v>
      </c>
      <c r="E114" s="115" t="s">
        <v>1040</v>
      </c>
      <c r="F114" s="116" t="s">
        <v>1041</v>
      </c>
      <c r="G114" s="208">
        <v>17</v>
      </c>
      <c r="H114" s="208">
        <v>14.7</v>
      </c>
      <c r="I114" s="228">
        <f t="shared" si="3"/>
        <v>86.470588235294116</v>
      </c>
      <c r="J114" s="228">
        <f t="shared" si="4"/>
        <v>-2.3000000000000007</v>
      </c>
      <c r="K114" s="285"/>
    </row>
    <row r="115" spans="1:11" ht="102">
      <c r="A115" s="115" t="s">
        <v>887</v>
      </c>
      <c r="B115" s="115" t="s">
        <v>888</v>
      </c>
      <c r="C115" s="115" t="s">
        <v>872</v>
      </c>
      <c r="D115" s="115" t="s">
        <v>873</v>
      </c>
      <c r="E115" s="115" t="s">
        <v>1042</v>
      </c>
      <c r="F115" s="116" t="s">
        <v>1043</v>
      </c>
      <c r="G115" s="208">
        <v>422.2</v>
      </c>
      <c r="H115" s="208">
        <v>422.2</v>
      </c>
      <c r="I115" s="228">
        <f t="shared" si="3"/>
        <v>100</v>
      </c>
      <c r="J115" s="228">
        <f t="shared" si="4"/>
        <v>0</v>
      </c>
      <c r="K115" s="285"/>
    </row>
    <row r="116" spans="1:11" ht="63.75">
      <c r="A116" s="115" t="s">
        <v>887</v>
      </c>
      <c r="B116" s="115" t="s">
        <v>888</v>
      </c>
      <c r="C116" s="115" t="s">
        <v>872</v>
      </c>
      <c r="D116" s="115" t="s">
        <v>873</v>
      </c>
      <c r="E116" s="115" t="s">
        <v>1044</v>
      </c>
      <c r="F116" s="116" t="s">
        <v>1045</v>
      </c>
      <c r="G116" s="208">
        <v>12.6</v>
      </c>
      <c r="H116" s="208">
        <v>11.2</v>
      </c>
      <c r="I116" s="228">
        <f t="shared" si="3"/>
        <v>88.888888888888886</v>
      </c>
      <c r="J116" s="228">
        <f t="shared" si="4"/>
        <v>-1.4000000000000004</v>
      </c>
      <c r="K116" s="285"/>
    </row>
    <row r="117" spans="1:11" ht="63.75">
      <c r="A117" s="115" t="s">
        <v>887</v>
      </c>
      <c r="B117" s="115" t="s">
        <v>888</v>
      </c>
      <c r="C117" s="115" t="s">
        <v>872</v>
      </c>
      <c r="D117" s="115" t="s">
        <v>873</v>
      </c>
      <c r="E117" s="115" t="s">
        <v>1046</v>
      </c>
      <c r="F117" s="116" t="s">
        <v>1047</v>
      </c>
      <c r="G117" s="208">
        <v>17.100000000000001</v>
      </c>
      <c r="H117" s="208">
        <v>14.4</v>
      </c>
      <c r="I117" s="228">
        <f t="shared" si="3"/>
        <v>84.210526315789465</v>
      </c>
      <c r="J117" s="228">
        <f t="shared" si="4"/>
        <v>-2.7000000000000011</v>
      </c>
      <c r="K117" s="285"/>
    </row>
    <row r="118" spans="1:11" ht="63.75">
      <c r="A118" s="115" t="s">
        <v>887</v>
      </c>
      <c r="B118" s="115" t="s">
        <v>888</v>
      </c>
      <c r="C118" s="115" t="s">
        <v>872</v>
      </c>
      <c r="D118" s="115" t="s">
        <v>873</v>
      </c>
      <c r="E118" s="115" t="s">
        <v>1048</v>
      </c>
      <c r="F118" s="116" t="s">
        <v>1049</v>
      </c>
      <c r="G118" s="208">
        <v>68.8</v>
      </c>
      <c r="H118" s="208">
        <v>68.3</v>
      </c>
      <c r="I118" s="228">
        <f t="shared" si="3"/>
        <v>99.273255813953483</v>
      </c>
      <c r="J118" s="228">
        <f t="shared" si="4"/>
        <v>-0.5</v>
      </c>
      <c r="K118" s="285"/>
    </row>
    <row r="119" spans="1:11" ht="76.5">
      <c r="A119" s="115" t="s">
        <v>887</v>
      </c>
      <c r="B119" s="115" t="s">
        <v>888</v>
      </c>
      <c r="C119" s="115" t="s">
        <v>872</v>
      </c>
      <c r="D119" s="115" t="s">
        <v>873</v>
      </c>
      <c r="E119" s="115" t="s">
        <v>1050</v>
      </c>
      <c r="F119" s="116" t="s">
        <v>1051</v>
      </c>
      <c r="G119" s="208">
        <v>73.2</v>
      </c>
      <c r="H119" s="208">
        <v>65.2</v>
      </c>
      <c r="I119" s="228">
        <f t="shared" si="3"/>
        <v>89.071038251366119</v>
      </c>
      <c r="J119" s="228">
        <f t="shared" si="4"/>
        <v>-8</v>
      </c>
      <c r="K119" s="285"/>
    </row>
    <row r="120" spans="1:11" ht="63.75">
      <c r="A120" s="115" t="s">
        <v>887</v>
      </c>
      <c r="B120" s="115" t="s">
        <v>888</v>
      </c>
      <c r="C120" s="115" t="s">
        <v>872</v>
      </c>
      <c r="D120" s="115" t="s">
        <v>873</v>
      </c>
      <c r="E120" s="115" t="s">
        <v>1052</v>
      </c>
      <c r="F120" s="116" t="s">
        <v>1053</v>
      </c>
      <c r="G120" s="208">
        <v>77.3</v>
      </c>
      <c r="H120" s="208">
        <v>76.099999999999994</v>
      </c>
      <c r="I120" s="228">
        <f t="shared" si="3"/>
        <v>98.447606727037524</v>
      </c>
      <c r="J120" s="228">
        <f t="shared" si="4"/>
        <v>-1.2000000000000028</v>
      </c>
      <c r="K120" s="285"/>
    </row>
    <row r="121" spans="1:11" ht="89.25">
      <c r="A121" s="115" t="s">
        <v>887</v>
      </c>
      <c r="B121" s="115" t="s">
        <v>888</v>
      </c>
      <c r="C121" s="115" t="s">
        <v>889</v>
      </c>
      <c r="D121" s="115" t="s">
        <v>890</v>
      </c>
      <c r="E121" s="115" t="s">
        <v>1071</v>
      </c>
      <c r="F121" s="116" t="s">
        <v>1066</v>
      </c>
      <c r="G121" s="208">
        <v>788.8</v>
      </c>
      <c r="H121" s="208">
        <v>675.4</v>
      </c>
      <c r="I121" s="228">
        <f t="shared" si="3"/>
        <v>85.623732251521304</v>
      </c>
      <c r="J121" s="228">
        <f t="shared" si="4"/>
        <v>-113.39999999999998</v>
      </c>
      <c r="K121" s="285"/>
    </row>
    <row r="122" spans="1:11" ht="76.5">
      <c r="A122" s="115" t="s">
        <v>887</v>
      </c>
      <c r="B122" s="115" t="s">
        <v>888</v>
      </c>
      <c r="C122" s="115" t="s">
        <v>889</v>
      </c>
      <c r="D122" s="115" t="s">
        <v>890</v>
      </c>
      <c r="E122" s="115" t="s">
        <v>1072</v>
      </c>
      <c r="F122" s="116" t="s">
        <v>1035</v>
      </c>
      <c r="G122" s="208">
        <v>896.8</v>
      </c>
      <c r="H122" s="208">
        <v>797.9</v>
      </c>
      <c r="I122" s="228">
        <f t="shared" si="3"/>
        <v>88.971900089206073</v>
      </c>
      <c r="J122" s="228">
        <f t="shared" si="4"/>
        <v>-98.899999999999977</v>
      </c>
      <c r="K122" s="285"/>
    </row>
    <row r="123" spans="1:11" ht="76.5">
      <c r="A123" s="115" t="s">
        <v>887</v>
      </c>
      <c r="B123" s="115" t="s">
        <v>888</v>
      </c>
      <c r="C123" s="115" t="s">
        <v>889</v>
      </c>
      <c r="D123" s="115" t="s">
        <v>890</v>
      </c>
      <c r="E123" s="115" t="s">
        <v>1073</v>
      </c>
      <c r="F123" s="116" t="s">
        <v>1037</v>
      </c>
      <c r="G123" s="208">
        <v>317.89999999999998</v>
      </c>
      <c r="H123" s="208">
        <v>274.7</v>
      </c>
      <c r="I123" s="228">
        <f t="shared" si="3"/>
        <v>86.410821012897145</v>
      </c>
      <c r="J123" s="228">
        <f t="shared" si="4"/>
        <v>-43.199999999999989</v>
      </c>
      <c r="K123" s="285"/>
    </row>
    <row r="124" spans="1:11" ht="63.75">
      <c r="A124" s="115" t="s">
        <v>887</v>
      </c>
      <c r="B124" s="115" t="s">
        <v>888</v>
      </c>
      <c r="C124" s="115" t="s">
        <v>889</v>
      </c>
      <c r="D124" s="115" t="s">
        <v>890</v>
      </c>
      <c r="E124" s="115" t="s">
        <v>1074</v>
      </c>
      <c r="F124" s="116" t="s">
        <v>1039</v>
      </c>
      <c r="G124" s="208">
        <v>205.6</v>
      </c>
      <c r="H124" s="208">
        <v>175.4</v>
      </c>
      <c r="I124" s="228">
        <f t="shared" si="3"/>
        <v>85.31128404669262</v>
      </c>
      <c r="J124" s="228">
        <f t="shared" si="4"/>
        <v>-30.199999999999989</v>
      </c>
      <c r="K124" s="285"/>
    </row>
    <row r="125" spans="1:11" ht="63.75">
      <c r="A125" s="115" t="s">
        <v>887</v>
      </c>
      <c r="B125" s="115" t="s">
        <v>888</v>
      </c>
      <c r="C125" s="115" t="s">
        <v>889</v>
      </c>
      <c r="D125" s="115" t="s">
        <v>890</v>
      </c>
      <c r="E125" s="115" t="s">
        <v>1075</v>
      </c>
      <c r="F125" s="116" t="s">
        <v>1041</v>
      </c>
      <c r="G125" s="208">
        <v>322.3</v>
      </c>
      <c r="H125" s="208">
        <v>278.60000000000002</v>
      </c>
      <c r="I125" s="228">
        <f t="shared" si="3"/>
        <v>86.441203847347197</v>
      </c>
      <c r="J125" s="228">
        <f t="shared" si="4"/>
        <v>-43.699999999999989</v>
      </c>
      <c r="K125" s="285"/>
    </row>
    <row r="126" spans="1:11" ht="102">
      <c r="A126" s="115" t="s">
        <v>887</v>
      </c>
      <c r="B126" s="115" t="s">
        <v>888</v>
      </c>
      <c r="C126" s="115" t="s">
        <v>889</v>
      </c>
      <c r="D126" s="115" t="s">
        <v>890</v>
      </c>
      <c r="E126" s="115" t="s">
        <v>1076</v>
      </c>
      <c r="F126" s="116" t="s">
        <v>1043</v>
      </c>
      <c r="G126" s="208">
        <v>8022.7</v>
      </c>
      <c r="H126" s="208">
        <v>8022.7</v>
      </c>
      <c r="I126" s="228">
        <f t="shared" si="3"/>
        <v>100</v>
      </c>
      <c r="J126" s="228">
        <f t="shared" si="4"/>
        <v>0</v>
      </c>
      <c r="K126" s="285"/>
    </row>
    <row r="127" spans="1:11" ht="63.75">
      <c r="A127" s="115" t="s">
        <v>887</v>
      </c>
      <c r="B127" s="115" t="s">
        <v>888</v>
      </c>
      <c r="C127" s="115" t="s">
        <v>889</v>
      </c>
      <c r="D127" s="115" t="s">
        <v>890</v>
      </c>
      <c r="E127" s="115" t="s">
        <v>1077</v>
      </c>
      <c r="F127" s="116" t="s">
        <v>1045</v>
      </c>
      <c r="G127" s="208">
        <v>238.7</v>
      </c>
      <c r="H127" s="208">
        <v>212.9</v>
      </c>
      <c r="I127" s="228">
        <f t="shared" si="3"/>
        <v>89.191453707582752</v>
      </c>
      <c r="J127" s="228">
        <f t="shared" si="4"/>
        <v>-25.799999999999983</v>
      </c>
      <c r="K127" s="285"/>
    </row>
    <row r="128" spans="1:11" ht="63.75">
      <c r="A128" s="115" t="s">
        <v>887</v>
      </c>
      <c r="B128" s="115" t="s">
        <v>888</v>
      </c>
      <c r="C128" s="115" t="s">
        <v>889</v>
      </c>
      <c r="D128" s="115" t="s">
        <v>890</v>
      </c>
      <c r="E128" s="115" t="s">
        <v>1078</v>
      </c>
      <c r="F128" s="116" t="s">
        <v>1047</v>
      </c>
      <c r="G128" s="208">
        <v>324.7</v>
      </c>
      <c r="H128" s="208">
        <v>273.7</v>
      </c>
      <c r="I128" s="228">
        <f t="shared" si="3"/>
        <v>84.293193717277475</v>
      </c>
      <c r="J128" s="228">
        <f t="shared" si="4"/>
        <v>-51</v>
      </c>
      <c r="K128" s="285"/>
    </row>
    <row r="129" spans="1:11" ht="63.75">
      <c r="A129" s="115" t="s">
        <v>887</v>
      </c>
      <c r="B129" s="115" t="s">
        <v>888</v>
      </c>
      <c r="C129" s="115" t="s">
        <v>889</v>
      </c>
      <c r="D129" s="115" t="s">
        <v>890</v>
      </c>
      <c r="E129" s="115" t="s">
        <v>1079</v>
      </c>
      <c r="F129" s="116" t="s">
        <v>1049</v>
      </c>
      <c r="G129" s="208">
        <v>1306.5</v>
      </c>
      <c r="H129" s="208">
        <v>1296.8</v>
      </c>
      <c r="I129" s="228">
        <f t="shared" si="3"/>
        <v>99.257558362035965</v>
      </c>
      <c r="J129" s="228">
        <f t="shared" si="4"/>
        <v>-9.7000000000000455</v>
      </c>
      <c r="K129" s="285"/>
    </row>
    <row r="130" spans="1:11" ht="76.5">
      <c r="A130" s="115" t="s">
        <v>887</v>
      </c>
      <c r="B130" s="115" t="s">
        <v>888</v>
      </c>
      <c r="C130" s="115" t="s">
        <v>889</v>
      </c>
      <c r="D130" s="115" t="s">
        <v>890</v>
      </c>
      <c r="E130" s="115" t="s">
        <v>1080</v>
      </c>
      <c r="F130" s="116" t="s">
        <v>1051</v>
      </c>
      <c r="G130" s="208">
        <v>1390.9</v>
      </c>
      <c r="H130" s="208">
        <v>1236.4000000000001</v>
      </c>
      <c r="I130" s="228">
        <f t="shared" si="3"/>
        <v>88.892084261988643</v>
      </c>
      <c r="J130" s="228">
        <f t="shared" si="4"/>
        <v>-154.5</v>
      </c>
      <c r="K130" s="285"/>
    </row>
    <row r="131" spans="1:11" ht="63.75">
      <c r="A131" s="115" t="s">
        <v>887</v>
      </c>
      <c r="B131" s="115" t="s">
        <v>888</v>
      </c>
      <c r="C131" s="115" t="s">
        <v>889</v>
      </c>
      <c r="D131" s="115" t="s">
        <v>890</v>
      </c>
      <c r="E131" s="115" t="s">
        <v>1081</v>
      </c>
      <c r="F131" s="116" t="s">
        <v>1053</v>
      </c>
      <c r="G131" s="208">
        <v>1468.8</v>
      </c>
      <c r="H131" s="208">
        <v>1445.1</v>
      </c>
      <c r="I131" s="228">
        <f t="shared" si="3"/>
        <v>98.386437908496731</v>
      </c>
      <c r="J131" s="228">
        <f t="shared" si="4"/>
        <v>-23.700000000000045</v>
      </c>
      <c r="K131" s="285"/>
    </row>
    <row r="132" spans="1:11" ht="89.25">
      <c r="A132" s="115" t="s">
        <v>887</v>
      </c>
      <c r="B132" s="115" t="s">
        <v>888</v>
      </c>
      <c r="C132" s="115" t="s">
        <v>874</v>
      </c>
      <c r="D132" s="115" t="s">
        <v>875</v>
      </c>
      <c r="E132" s="115" t="s">
        <v>1067</v>
      </c>
      <c r="F132" s="116" t="s">
        <v>1066</v>
      </c>
      <c r="G132" s="208">
        <v>92.3</v>
      </c>
      <c r="H132" s="208">
        <v>79</v>
      </c>
      <c r="I132" s="228">
        <f t="shared" si="3"/>
        <v>85.590465872156017</v>
      </c>
      <c r="J132" s="228">
        <f t="shared" si="4"/>
        <v>-13.299999999999997</v>
      </c>
      <c r="K132" s="285"/>
    </row>
    <row r="133" spans="1:11" ht="76.5">
      <c r="A133" s="115" t="s">
        <v>887</v>
      </c>
      <c r="B133" s="115" t="s">
        <v>888</v>
      </c>
      <c r="C133" s="115" t="s">
        <v>874</v>
      </c>
      <c r="D133" s="115" t="s">
        <v>875</v>
      </c>
      <c r="E133" s="115" t="s">
        <v>1054</v>
      </c>
      <c r="F133" s="116" t="s">
        <v>1035</v>
      </c>
      <c r="G133" s="208">
        <v>104.9</v>
      </c>
      <c r="H133" s="208">
        <v>93.3</v>
      </c>
      <c r="I133" s="228">
        <f t="shared" si="3"/>
        <v>88.941849380362243</v>
      </c>
      <c r="J133" s="228">
        <f t="shared" si="4"/>
        <v>-11.600000000000009</v>
      </c>
      <c r="K133" s="285"/>
    </row>
    <row r="134" spans="1:11" ht="76.5">
      <c r="A134" s="115" t="s">
        <v>887</v>
      </c>
      <c r="B134" s="115" t="s">
        <v>888</v>
      </c>
      <c r="C134" s="115" t="s">
        <v>874</v>
      </c>
      <c r="D134" s="115" t="s">
        <v>875</v>
      </c>
      <c r="E134" s="115" t="s">
        <v>1055</v>
      </c>
      <c r="F134" s="116" t="s">
        <v>1037</v>
      </c>
      <c r="G134" s="208">
        <v>37.200000000000003</v>
      </c>
      <c r="H134" s="208">
        <v>32.1</v>
      </c>
      <c r="I134" s="228">
        <f t="shared" si="3"/>
        <v>86.290322580645167</v>
      </c>
      <c r="J134" s="228">
        <f t="shared" si="4"/>
        <v>-5.1000000000000014</v>
      </c>
      <c r="K134" s="285"/>
    </row>
    <row r="135" spans="1:11" ht="63.75">
      <c r="A135" s="115" t="s">
        <v>887</v>
      </c>
      <c r="B135" s="115" t="s">
        <v>888</v>
      </c>
      <c r="C135" s="115" t="s">
        <v>874</v>
      </c>
      <c r="D135" s="115" t="s">
        <v>875</v>
      </c>
      <c r="E135" s="115" t="s">
        <v>1056</v>
      </c>
      <c r="F135" s="116" t="s">
        <v>1039</v>
      </c>
      <c r="G135" s="208">
        <v>24</v>
      </c>
      <c r="H135" s="208">
        <v>20.5</v>
      </c>
      <c r="I135" s="228">
        <f t="shared" si="3"/>
        <v>85.416666666666657</v>
      </c>
      <c r="J135" s="228">
        <f t="shared" si="4"/>
        <v>-3.5</v>
      </c>
      <c r="K135" s="285"/>
    </row>
    <row r="136" spans="1:11" ht="63.75">
      <c r="A136" s="115" t="s">
        <v>887</v>
      </c>
      <c r="B136" s="115" t="s">
        <v>888</v>
      </c>
      <c r="C136" s="115" t="s">
        <v>874</v>
      </c>
      <c r="D136" s="115" t="s">
        <v>875</v>
      </c>
      <c r="E136" s="115" t="s">
        <v>1057</v>
      </c>
      <c r="F136" s="116" t="s">
        <v>1041</v>
      </c>
      <c r="G136" s="208">
        <v>37.700000000000003</v>
      </c>
      <c r="H136" s="208">
        <v>32.6</v>
      </c>
      <c r="I136" s="228">
        <f t="shared" si="3"/>
        <v>86.472148541114052</v>
      </c>
      <c r="J136" s="228">
        <f t="shared" si="4"/>
        <v>-5.1000000000000014</v>
      </c>
      <c r="K136" s="285"/>
    </row>
    <row r="137" spans="1:11" ht="102">
      <c r="A137" s="115" t="s">
        <v>887</v>
      </c>
      <c r="B137" s="115" t="s">
        <v>888</v>
      </c>
      <c r="C137" s="115" t="s">
        <v>874</v>
      </c>
      <c r="D137" s="115" t="s">
        <v>875</v>
      </c>
      <c r="E137" s="115" t="s">
        <v>1058</v>
      </c>
      <c r="F137" s="116" t="s">
        <v>1043</v>
      </c>
      <c r="G137" s="208">
        <v>938.3</v>
      </c>
      <c r="H137" s="208">
        <v>938.3</v>
      </c>
      <c r="I137" s="228">
        <f t="shared" si="3"/>
        <v>100</v>
      </c>
      <c r="J137" s="228">
        <f t="shared" si="4"/>
        <v>0</v>
      </c>
      <c r="K137" s="285"/>
    </row>
    <row r="138" spans="1:11" ht="63.75">
      <c r="A138" s="115" t="s">
        <v>887</v>
      </c>
      <c r="B138" s="115" t="s">
        <v>888</v>
      </c>
      <c r="C138" s="115" t="s">
        <v>874</v>
      </c>
      <c r="D138" s="115" t="s">
        <v>875</v>
      </c>
      <c r="E138" s="115" t="s">
        <v>1059</v>
      </c>
      <c r="F138" s="116" t="s">
        <v>1045</v>
      </c>
      <c r="G138" s="208">
        <v>27.9</v>
      </c>
      <c r="H138" s="208">
        <v>24.9</v>
      </c>
      <c r="I138" s="228">
        <f t="shared" si="3"/>
        <v>89.247311827956992</v>
      </c>
      <c r="J138" s="228">
        <f t="shared" si="4"/>
        <v>-3</v>
      </c>
      <c r="K138" s="285"/>
    </row>
    <row r="139" spans="1:11" ht="63.75">
      <c r="A139" s="115" t="s">
        <v>887</v>
      </c>
      <c r="B139" s="115" t="s">
        <v>888</v>
      </c>
      <c r="C139" s="115" t="s">
        <v>874</v>
      </c>
      <c r="D139" s="115" t="s">
        <v>875</v>
      </c>
      <c r="E139" s="115" t="s">
        <v>1060</v>
      </c>
      <c r="F139" s="116" t="s">
        <v>1047</v>
      </c>
      <c r="G139" s="208">
        <v>38</v>
      </c>
      <c r="H139" s="208">
        <v>32</v>
      </c>
      <c r="I139" s="228">
        <f t="shared" si="3"/>
        <v>84.210526315789465</v>
      </c>
      <c r="J139" s="228">
        <f t="shared" si="4"/>
        <v>-6</v>
      </c>
      <c r="K139" s="285"/>
    </row>
    <row r="140" spans="1:11" ht="63.75">
      <c r="A140" s="115" t="s">
        <v>887</v>
      </c>
      <c r="B140" s="115" t="s">
        <v>888</v>
      </c>
      <c r="C140" s="115" t="s">
        <v>874</v>
      </c>
      <c r="D140" s="115" t="s">
        <v>875</v>
      </c>
      <c r="E140" s="115" t="s">
        <v>1061</v>
      </c>
      <c r="F140" s="116" t="s">
        <v>1049</v>
      </c>
      <c r="G140" s="208">
        <v>152.80000000000001</v>
      </c>
      <c r="H140" s="208">
        <v>151.69999999999999</v>
      </c>
      <c r="I140" s="228">
        <f t="shared" si="3"/>
        <v>99.280104712041876</v>
      </c>
      <c r="J140" s="228">
        <f t="shared" si="4"/>
        <v>-1.1000000000000227</v>
      </c>
      <c r="K140" s="285"/>
    </row>
    <row r="141" spans="1:11" ht="76.5">
      <c r="A141" s="115" t="s">
        <v>887</v>
      </c>
      <c r="B141" s="115" t="s">
        <v>888</v>
      </c>
      <c r="C141" s="115" t="s">
        <v>874</v>
      </c>
      <c r="D141" s="115" t="s">
        <v>875</v>
      </c>
      <c r="E141" s="115" t="s">
        <v>1062</v>
      </c>
      <c r="F141" s="116" t="s">
        <v>1051</v>
      </c>
      <c r="G141" s="208">
        <v>162.69999999999999</v>
      </c>
      <c r="H141" s="208">
        <v>144.6</v>
      </c>
      <c r="I141" s="228">
        <f t="shared" si="3"/>
        <v>88.875230485556244</v>
      </c>
      <c r="J141" s="228">
        <f t="shared" si="4"/>
        <v>-18.099999999999994</v>
      </c>
      <c r="K141" s="285"/>
    </row>
    <row r="142" spans="1:11" ht="63.75">
      <c r="A142" s="115" t="s">
        <v>887</v>
      </c>
      <c r="B142" s="115" t="s">
        <v>888</v>
      </c>
      <c r="C142" s="115" t="s">
        <v>874</v>
      </c>
      <c r="D142" s="115" t="s">
        <v>875</v>
      </c>
      <c r="E142" s="115" t="s">
        <v>1063</v>
      </c>
      <c r="F142" s="116" t="s">
        <v>1053</v>
      </c>
      <c r="G142" s="208">
        <v>171.7</v>
      </c>
      <c r="H142" s="208">
        <v>169</v>
      </c>
      <c r="I142" s="228">
        <f t="shared" si="3"/>
        <v>98.427489807804307</v>
      </c>
      <c r="J142" s="228">
        <f t="shared" si="4"/>
        <v>-2.6999999999999886</v>
      </c>
      <c r="K142" s="274"/>
    </row>
    <row r="143" spans="1:11" ht="51">
      <c r="A143" s="10" t="s">
        <v>891</v>
      </c>
      <c r="B143" s="10" t="s">
        <v>892</v>
      </c>
      <c r="C143" s="10"/>
      <c r="D143" s="10"/>
      <c r="E143" s="10"/>
      <c r="F143" s="18"/>
      <c r="G143" s="231">
        <f>SUM(G110:G142)</f>
        <v>17875.600000000002</v>
      </c>
      <c r="H143" s="231">
        <f>SUM(H110:H142)</f>
        <v>17180.900000000001</v>
      </c>
      <c r="I143" s="230">
        <f t="shared" si="3"/>
        <v>96.113696882901834</v>
      </c>
      <c r="J143" s="230">
        <f t="shared" si="4"/>
        <v>-694.70000000000073</v>
      </c>
      <c r="K143" s="212"/>
    </row>
    <row r="144" spans="1:11" ht="38.25">
      <c r="A144" s="146">
        <v>740000000</v>
      </c>
      <c r="B144" s="164" t="s">
        <v>893</v>
      </c>
      <c r="C144" s="213"/>
      <c r="D144" s="213"/>
      <c r="E144" s="214"/>
      <c r="F144" s="214"/>
      <c r="G144" s="235">
        <f>G102+G106+G109+G143</f>
        <v>22976.100000000002</v>
      </c>
      <c r="H144" s="235">
        <f t="shared" ref="H144" si="6">H102+H106+H109+H143</f>
        <v>22211.4</v>
      </c>
      <c r="I144" s="230">
        <f t="shared" si="3"/>
        <v>96.671758914698316</v>
      </c>
      <c r="J144" s="230">
        <f t="shared" si="4"/>
        <v>-764.70000000000073</v>
      </c>
      <c r="K144" s="214"/>
    </row>
    <row r="145" spans="1:11" ht="89.25">
      <c r="A145" s="146">
        <v>700000000</v>
      </c>
      <c r="B145" s="165" t="s">
        <v>629</v>
      </c>
      <c r="C145" s="215"/>
      <c r="D145" s="215"/>
      <c r="E145" s="215"/>
      <c r="F145" s="215"/>
      <c r="G145" s="231">
        <f>G28+G75+G79+G144</f>
        <v>191658.77</v>
      </c>
      <c r="H145" s="231">
        <f>H28+H75+H79+H144</f>
        <v>167041.28</v>
      </c>
      <c r="I145" s="230">
        <f t="shared" si="3"/>
        <v>87.155562983107941</v>
      </c>
      <c r="J145" s="230">
        <f t="shared" si="4"/>
        <v>-24617.489999999991</v>
      </c>
      <c r="K145" s="215"/>
    </row>
  </sheetData>
  <mergeCells count="6">
    <mergeCell ref="K68:K69"/>
    <mergeCell ref="K80:K142"/>
    <mergeCell ref="A2:K4"/>
    <mergeCell ref="K13:K14"/>
    <mergeCell ref="K25:K26"/>
    <mergeCell ref="K58:K59"/>
  </mergeCells>
  <pageMargins left="0.11811023622047245" right="0.11811023622047245" top="0.15748031496062992" bottom="0.19685039370078741"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transitionEvaluation="1">
    <tabColor rgb="FFFFFF00"/>
  </sheetPr>
  <dimension ref="A1:I15"/>
  <sheetViews>
    <sheetView showGridLines="0" workbookViewId="0">
      <selection activeCell="A11" sqref="A11:XFD14"/>
    </sheetView>
  </sheetViews>
  <sheetFormatPr defaultRowHeight="12.75" customHeight="1" outlineLevelRow="4"/>
  <cols>
    <col min="1" max="1" width="11" customWidth="1"/>
    <col min="2" max="2" width="31" customWidth="1"/>
    <col min="3" max="3" width="6.85546875" customWidth="1"/>
    <col min="4" max="4" width="16.5703125" customWidth="1"/>
    <col min="5" max="5" width="12.28515625" customWidth="1"/>
    <col min="6" max="6" width="10.42578125" customWidth="1"/>
    <col min="7" max="7" width="13.28515625" customWidth="1"/>
    <col min="8" max="8" width="13" customWidth="1"/>
    <col min="9" max="9" width="35.85546875" customWidth="1"/>
  </cols>
  <sheetData>
    <row r="1" spans="1:9" ht="3.75" customHeight="1">
      <c r="A1" s="2"/>
      <c r="B1" s="1"/>
      <c r="C1" s="1"/>
      <c r="D1" s="1"/>
      <c r="E1" s="1"/>
      <c r="F1" s="1"/>
      <c r="G1" s="1"/>
      <c r="H1" s="1"/>
    </row>
    <row r="2" spans="1:9" ht="15.75">
      <c r="A2" s="7"/>
      <c r="B2" s="8"/>
      <c r="C2" s="114"/>
      <c r="D2" s="1"/>
      <c r="E2" s="1"/>
      <c r="F2" s="1"/>
      <c r="G2" s="114"/>
      <c r="H2" s="4"/>
      <c r="I2" s="114" t="s">
        <v>622</v>
      </c>
    </row>
    <row r="3" spans="1:9" ht="45" customHeight="1">
      <c r="A3" s="250" t="s">
        <v>941</v>
      </c>
      <c r="B3" s="265"/>
      <c r="C3" s="259"/>
      <c r="D3" s="259"/>
      <c r="E3" s="259"/>
      <c r="F3" s="259"/>
      <c r="G3" s="259"/>
      <c r="H3" s="259"/>
      <c r="I3" s="259"/>
    </row>
    <row r="4" spans="1:9" ht="14.25">
      <c r="A4" s="19"/>
      <c r="B4" s="6"/>
      <c r="C4" s="6"/>
      <c r="D4" s="6"/>
      <c r="E4" s="6"/>
      <c r="F4" s="6"/>
      <c r="G4" s="1"/>
      <c r="H4" s="1"/>
      <c r="I4" s="69" t="s">
        <v>0</v>
      </c>
    </row>
    <row r="5" spans="1:9" ht="53.25" customHeight="1">
      <c r="A5" s="10" t="s">
        <v>1</v>
      </c>
      <c r="B5" s="10" t="s">
        <v>2</v>
      </c>
      <c r="C5" s="13" t="s">
        <v>3</v>
      </c>
      <c r="D5" s="14" t="s">
        <v>602</v>
      </c>
      <c r="E5" s="12" t="s">
        <v>603</v>
      </c>
      <c r="F5" s="12" t="s">
        <v>604</v>
      </c>
      <c r="G5" s="12" t="s">
        <v>605</v>
      </c>
      <c r="H5" s="11" t="s">
        <v>606</v>
      </c>
      <c r="I5" s="15" t="s">
        <v>631</v>
      </c>
    </row>
    <row r="6" spans="1:9">
      <c r="A6" s="11" t="s">
        <v>607</v>
      </c>
      <c r="B6" s="11" t="s">
        <v>608</v>
      </c>
      <c r="C6" s="13" t="s">
        <v>609</v>
      </c>
      <c r="D6" s="14" t="s">
        <v>610</v>
      </c>
      <c r="E6" s="12" t="s">
        <v>611</v>
      </c>
      <c r="F6" s="12" t="s">
        <v>612</v>
      </c>
      <c r="G6" s="12" t="s">
        <v>614</v>
      </c>
      <c r="H6" s="11" t="s">
        <v>615</v>
      </c>
      <c r="I6" s="15" t="s">
        <v>613</v>
      </c>
    </row>
    <row r="7" spans="1:9" ht="54.75" customHeight="1" outlineLevel="4">
      <c r="A7" s="112" t="s">
        <v>408</v>
      </c>
      <c r="B7" s="113" t="s">
        <v>407</v>
      </c>
      <c r="C7" s="112" t="s">
        <v>8</v>
      </c>
      <c r="D7" s="113" t="s">
        <v>648</v>
      </c>
      <c r="E7" s="208">
        <v>18</v>
      </c>
      <c r="F7" s="208">
        <v>18</v>
      </c>
      <c r="G7" s="209">
        <f>F7/E7*100</f>
        <v>100</v>
      </c>
      <c r="H7" s="209">
        <f>F7-E7</f>
        <v>0</v>
      </c>
      <c r="I7" s="50" t="s">
        <v>637</v>
      </c>
    </row>
    <row r="8" spans="1:9" ht="64.5" customHeight="1" outlineLevel="4">
      <c r="A8" s="112" t="s">
        <v>406</v>
      </c>
      <c r="B8" s="113" t="s">
        <v>405</v>
      </c>
      <c r="C8" s="112" t="s">
        <v>8</v>
      </c>
      <c r="D8" s="113" t="s">
        <v>648</v>
      </c>
      <c r="E8" s="208">
        <v>57.5</v>
      </c>
      <c r="F8" s="208">
        <v>57.5</v>
      </c>
      <c r="G8" s="209">
        <f t="shared" ref="G8:G11" si="0">F8/E8*100</f>
        <v>100</v>
      </c>
      <c r="H8" s="209">
        <f t="shared" ref="H8:H11" si="1">F8-E8</f>
        <v>0</v>
      </c>
      <c r="I8" s="50" t="s">
        <v>636</v>
      </c>
    </row>
    <row r="9" spans="1:9" ht="70.5" customHeight="1" outlineLevel="4">
      <c r="A9" s="112" t="s">
        <v>404</v>
      </c>
      <c r="B9" s="113" t="s">
        <v>403</v>
      </c>
      <c r="C9" s="112" t="s">
        <v>8</v>
      </c>
      <c r="D9" s="113" t="s">
        <v>648</v>
      </c>
      <c r="E9" s="208">
        <v>39.6</v>
      </c>
      <c r="F9" s="208">
        <v>39.6</v>
      </c>
      <c r="G9" s="209">
        <f t="shared" si="0"/>
        <v>100</v>
      </c>
      <c r="H9" s="209">
        <f t="shared" si="1"/>
        <v>0</v>
      </c>
      <c r="I9" s="50" t="s">
        <v>942</v>
      </c>
    </row>
    <row r="10" spans="1:9" ht="60.75" customHeight="1" outlineLevel="4">
      <c r="A10" s="112" t="s">
        <v>402</v>
      </c>
      <c r="B10" s="113" t="s">
        <v>401</v>
      </c>
      <c r="C10" s="112" t="s">
        <v>8</v>
      </c>
      <c r="D10" s="113" t="s">
        <v>648</v>
      </c>
      <c r="E10" s="208">
        <v>18</v>
      </c>
      <c r="F10" s="208">
        <v>18</v>
      </c>
      <c r="G10" s="209">
        <f t="shared" si="0"/>
        <v>100</v>
      </c>
      <c r="H10" s="209">
        <f t="shared" si="1"/>
        <v>0</v>
      </c>
      <c r="I10" s="50" t="s">
        <v>638</v>
      </c>
    </row>
    <row r="11" spans="1:9" ht="63.75" outlineLevel="4">
      <c r="A11" s="112" t="s">
        <v>400</v>
      </c>
      <c r="B11" s="113" t="s">
        <v>399</v>
      </c>
      <c r="C11" s="112" t="s">
        <v>8</v>
      </c>
      <c r="D11" s="113" t="s">
        <v>648</v>
      </c>
      <c r="E11" s="208">
        <v>50</v>
      </c>
      <c r="F11" s="208">
        <v>50</v>
      </c>
      <c r="G11" s="209">
        <f t="shared" si="0"/>
        <v>100</v>
      </c>
      <c r="H11" s="209">
        <f t="shared" si="1"/>
        <v>0</v>
      </c>
      <c r="I11" s="50" t="s">
        <v>943</v>
      </c>
    </row>
    <row r="12" spans="1:9" ht="63.75" outlineLevel="3">
      <c r="A12" s="10" t="s">
        <v>398</v>
      </c>
      <c r="B12" s="18" t="s">
        <v>397</v>
      </c>
      <c r="C12" s="10"/>
      <c r="D12" s="18"/>
      <c r="E12" s="211">
        <f>E11+E10+E9+E8+E7</f>
        <v>183.1</v>
      </c>
      <c r="F12" s="211">
        <f t="shared" ref="F12:H12" si="2">F11+F10+F9+F8+F7</f>
        <v>183.1</v>
      </c>
      <c r="G12" s="211">
        <v>100</v>
      </c>
      <c r="H12" s="211">
        <f t="shared" si="2"/>
        <v>0</v>
      </c>
      <c r="I12" s="24"/>
    </row>
    <row r="13" spans="1:9" outlineLevel="2">
      <c r="A13" s="10" t="s">
        <v>396</v>
      </c>
      <c r="B13" s="291" t="s">
        <v>395</v>
      </c>
      <c r="C13" s="292"/>
      <c r="D13" s="293"/>
      <c r="E13" s="211">
        <f>E12</f>
        <v>183.1</v>
      </c>
      <c r="F13" s="211">
        <f t="shared" ref="F13:H14" si="3">F12</f>
        <v>183.1</v>
      </c>
      <c r="G13" s="211">
        <f t="shared" si="3"/>
        <v>100</v>
      </c>
      <c r="H13" s="211">
        <f t="shared" si="3"/>
        <v>0</v>
      </c>
      <c r="I13" s="24"/>
    </row>
    <row r="14" spans="1:9" outlineLevel="1">
      <c r="A14" s="10" t="s">
        <v>394</v>
      </c>
      <c r="B14" s="291" t="s">
        <v>628</v>
      </c>
      <c r="C14" s="292"/>
      <c r="D14" s="293"/>
      <c r="E14" s="211">
        <f>E13</f>
        <v>183.1</v>
      </c>
      <c r="F14" s="211">
        <f t="shared" si="3"/>
        <v>183.1</v>
      </c>
      <c r="G14" s="211">
        <f t="shared" si="3"/>
        <v>100</v>
      </c>
      <c r="H14" s="211">
        <f t="shared" si="3"/>
        <v>0</v>
      </c>
      <c r="I14" s="24"/>
    </row>
    <row r="15" spans="1:9" ht="12.75" hidden="1" customHeight="1">
      <c r="D15" s="35" t="s">
        <v>626</v>
      </c>
      <c r="E15" s="33">
        <v>162.9</v>
      </c>
      <c r="F15" s="33">
        <v>162.9</v>
      </c>
    </row>
  </sheetData>
  <mergeCells count="3">
    <mergeCell ref="A3:I3"/>
    <mergeCell ref="B13:D13"/>
    <mergeCell ref="B14:D14"/>
  </mergeCells>
  <pageMargins left="0.39370078740157483" right="0.19685039370078741" top="0.23622047244094491" bottom="0.35433070866141736" header="0.23622047244094491" footer="0.15748031496062992"/>
  <pageSetup paperSize="9" scale="95" orientation="landscape" r:id="rId1"/>
  <headerFooter alignWithMargins="0">
    <oddHeader>&amp;C&amp;P</oddHeader>
  </headerFooter>
</worksheet>
</file>

<file path=xl/worksheets/sheet9.xml><?xml version="1.0" encoding="utf-8"?>
<worksheet xmlns="http://schemas.openxmlformats.org/spreadsheetml/2006/main" xmlns:r="http://schemas.openxmlformats.org/officeDocument/2006/relationships">
  <sheetPr transitionEvaluation="1">
    <tabColor rgb="FFFFFF00"/>
  </sheetPr>
  <dimension ref="A1:I13"/>
  <sheetViews>
    <sheetView showGridLines="0" workbookViewId="0">
      <selection activeCell="B21" sqref="B21"/>
    </sheetView>
  </sheetViews>
  <sheetFormatPr defaultRowHeight="12.75" customHeight="1"/>
  <cols>
    <col min="1" max="1" width="12.7109375" customWidth="1"/>
    <col min="2" max="2" width="42" customWidth="1"/>
    <col min="3" max="3" width="10.28515625" customWidth="1"/>
    <col min="4" max="4" width="13.42578125" customWidth="1"/>
    <col min="5" max="5" width="11.85546875" customWidth="1"/>
    <col min="6" max="6" width="12.28515625" customWidth="1"/>
    <col min="7" max="7" width="10.85546875" customWidth="1"/>
    <col min="8" max="8" width="10.7109375" customWidth="1"/>
    <col min="9" max="9" width="16.85546875" customWidth="1"/>
  </cols>
  <sheetData>
    <row r="1" spans="1:9" ht="15.75">
      <c r="A1" s="7"/>
      <c r="B1" s="8"/>
      <c r="C1" s="9"/>
      <c r="D1" s="1"/>
      <c r="E1" s="1"/>
      <c r="F1" s="1"/>
      <c r="G1" s="66"/>
      <c r="H1" s="5"/>
      <c r="I1" s="66" t="s">
        <v>632</v>
      </c>
    </row>
    <row r="2" spans="1:9" ht="47.25" customHeight="1">
      <c r="A2" s="250" t="s">
        <v>1213</v>
      </c>
      <c r="B2" s="265"/>
      <c r="C2" s="259"/>
      <c r="D2" s="259"/>
      <c r="E2" s="259"/>
      <c r="F2" s="259"/>
      <c r="G2" s="259"/>
      <c r="H2" s="259"/>
      <c r="I2" s="259"/>
    </row>
    <row r="3" spans="1:9">
      <c r="A3" s="259"/>
      <c r="B3" s="259"/>
      <c r="C3" s="259"/>
      <c r="D3" s="259"/>
      <c r="E3" s="259"/>
      <c r="F3" s="259"/>
      <c r="G3" s="259"/>
      <c r="H3" s="259"/>
      <c r="I3" s="259"/>
    </row>
    <row r="4" spans="1:9" ht="14.25">
      <c r="A4" s="6"/>
      <c r="B4" s="6"/>
      <c r="C4" s="6"/>
      <c r="D4" s="6"/>
      <c r="E4" s="6"/>
      <c r="F4" s="6"/>
      <c r="G4" s="1"/>
      <c r="H4" s="1"/>
      <c r="I4" s="69" t="s">
        <v>0</v>
      </c>
    </row>
    <row r="5" spans="1:9" ht="12.75" customHeight="1">
      <c r="A5" s="11" t="s">
        <v>1</v>
      </c>
      <c r="B5" s="11" t="s">
        <v>2</v>
      </c>
      <c r="C5" s="13" t="s">
        <v>3</v>
      </c>
      <c r="D5" s="14" t="s">
        <v>602</v>
      </c>
      <c r="E5" s="12" t="s">
        <v>603</v>
      </c>
      <c r="F5" s="12" t="s">
        <v>604</v>
      </c>
      <c r="G5" s="12" t="s">
        <v>605</v>
      </c>
      <c r="H5" s="11" t="s">
        <v>606</v>
      </c>
      <c r="I5" s="15" t="s">
        <v>631</v>
      </c>
    </row>
    <row r="6" spans="1:9" ht="12.75" customHeight="1">
      <c r="A6" s="11" t="s">
        <v>607</v>
      </c>
      <c r="B6" s="11" t="s">
        <v>608</v>
      </c>
      <c r="C6" s="13" t="s">
        <v>609</v>
      </c>
      <c r="D6" s="14" t="s">
        <v>610</v>
      </c>
      <c r="E6" s="12" t="s">
        <v>611</v>
      </c>
      <c r="F6" s="12" t="s">
        <v>612</v>
      </c>
      <c r="G6" s="12" t="s">
        <v>614</v>
      </c>
      <c r="H6" s="11" t="s">
        <v>615</v>
      </c>
      <c r="I6" s="15" t="s">
        <v>613</v>
      </c>
    </row>
    <row r="7" spans="1:9" ht="12.75" customHeight="1">
      <c r="A7" s="94" t="s">
        <v>421</v>
      </c>
      <c r="B7" s="95" t="s">
        <v>420</v>
      </c>
      <c r="C7" s="94" t="s">
        <v>8</v>
      </c>
      <c r="D7" s="95" t="s">
        <v>648</v>
      </c>
      <c r="E7" s="236">
        <v>180.38</v>
      </c>
      <c r="F7" s="236">
        <v>180.33</v>
      </c>
      <c r="G7" s="237">
        <f>F7/E7*100</f>
        <v>99.972280740658618</v>
      </c>
      <c r="H7" s="237">
        <f>F7-E7</f>
        <v>-4.9999999999982947E-2</v>
      </c>
      <c r="I7" s="294" t="s">
        <v>1210</v>
      </c>
    </row>
    <row r="8" spans="1:9" ht="51">
      <c r="A8" s="96" t="s">
        <v>419</v>
      </c>
      <c r="B8" s="97" t="s">
        <v>418</v>
      </c>
      <c r="C8" s="96"/>
      <c r="D8" s="97"/>
      <c r="E8" s="238">
        <v>180.38</v>
      </c>
      <c r="F8" s="238">
        <v>180.33</v>
      </c>
      <c r="G8" s="237">
        <f t="shared" ref="G8:G13" si="0">F8/E8*100</f>
        <v>99.972280740658618</v>
      </c>
      <c r="H8" s="237">
        <f t="shared" ref="H8:H13" si="1">F8-E8</f>
        <v>-4.9999999999982947E-2</v>
      </c>
      <c r="I8" s="294"/>
    </row>
    <row r="9" spans="1:9" ht="57" customHeight="1">
      <c r="A9" s="96" t="s">
        <v>417</v>
      </c>
      <c r="B9" s="97" t="s">
        <v>416</v>
      </c>
      <c r="C9" s="96"/>
      <c r="D9" s="97"/>
      <c r="E9" s="238">
        <v>180.38</v>
      </c>
      <c r="F9" s="238">
        <v>180.33</v>
      </c>
      <c r="G9" s="237">
        <f t="shared" si="0"/>
        <v>99.972280740658618</v>
      </c>
      <c r="H9" s="237">
        <f t="shared" si="1"/>
        <v>-4.9999999999982947E-2</v>
      </c>
      <c r="I9" s="294"/>
    </row>
    <row r="10" spans="1:9" ht="27.75" customHeight="1">
      <c r="A10" s="94" t="s">
        <v>415</v>
      </c>
      <c r="B10" s="95" t="s">
        <v>414</v>
      </c>
      <c r="C10" s="94" t="s">
        <v>8</v>
      </c>
      <c r="D10" s="95" t="s">
        <v>648</v>
      </c>
      <c r="E10" s="236">
        <v>36.9</v>
      </c>
      <c r="F10" s="236">
        <v>36.9</v>
      </c>
      <c r="G10" s="237">
        <f t="shared" si="0"/>
        <v>100</v>
      </c>
      <c r="H10" s="237">
        <f t="shared" si="1"/>
        <v>0</v>
      </c>
      <c r="I10" s="295" t="s">
        <v>1209</v>
      </c>
    </row>
    <row r="11" spans="1:9" ht="51">
      <c r="A11" s="96" t="s">
        <v>413</v>
      </c>
      <c r="B11" s="97" t="s">
        <v>412</v>
      </c>
      <c r="C11" s="96"/>
      <c r="D11" s="97"/>
      <c r="E11" s="238">
        <v>36.9</v>
      </c>
      <c r="F11" s="238">
        <v>36.9</v>
      </c>
      <c r="G11" s="237">
        <f t="shared" si="0"/>
        <v>100</v>
      </c>
      <c r="H11" s="237">
        <f t="shared" si="1"/>
        <v>0</v>
      </c>
      <c r="I11" s="296"/>
    </row>
    <row r="12" spans="1:9" ht="51">
      <c r="A12" s="96" t="s">
        <v>411</v>
      </c>
      <c r="B12" s="97" t="s">
        <v>410</v>
      </c>
      <c r="C12" s="96"/>
      <c r="D12" s="97"/>
      <c r="E12" s="238">
        <v>36.9</v>
      </c>
      <c r="F12" s="238">
        <v>36.9</v>
      </c>
      <c r="G12" s="237">
        <f t="shared" si="0"/>
        <v>100</v>
      </c>
      <c r="H12" s="237">
        <f t="shared" si="1"/>
        <v>0</v>
      </c>
      <c r="I12" s="297"/>
    </row>
    <row r="13" spans="1:9" ht="76.5">
      <c r="A13" s="96" t="s">
        <v>409</v>
      </c>
      <c r="B13" s="97" t="s">
        <v>894</v>
      </c>
      <c r="C13" s="96"/>
      <c r="D13" s="97"/>
      <c r="E13" s="238">
        <v>217.28</v>
      </c>
      <c r="F13" s="238">
        <v>217.23</v>
      </c>
      <c r="G13" s="239">
        <f t="shared" si="0"/>
        <v>99.976988217967602</v>
      </c>
      <c r="H13" s="239">
        <f t="shared" si="1"/>
        <v>-5.0000000000011369E-2</v>
      </c>
      <c r="I13" s="77"/>
    </row>
  </sheetData>
  <mergeCells count="3">
    <mergeCell ref="A2:I3"/>
    <mergeCell ref="I7:I9"/>
    <mergeCell ref="I10:I12"/>
  </mergeCells>
  <pageMargins left="0.39370078740157483" right="0.15748031496062992" top="0.39370078740157483" bottom="0.39370078740157483" header="0.51181102362204722" footer="0.51181102362204722"/>
  <pageSetup paperSize="9"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27</vt:i4>
      </vt:variant>
    </vt:vector>
  </HeadingPairs>
  <TitlesOfParts>
    <vt:vector size="40" baseType="lpstr">
      <vt:lpstr>01  </vt:lpstr>
      <vt:lpstr>02</vt:lpstr>
      <vt:lpstr>03 </vt:lpstr>
      <vt:lpstr>04 </vt:lpstr>
      <vt:lpstr>05 </vt:lpstr>
      <vt:lpstr>06</vt:lpstr>
      <vt:lpstr>07</vt:lpstr>
      <vt:lpstr>09</vt:lpstr>
      <vt:lpstr>10</vt:lpstr>
      <vt:lpstr>11</vt:lpstr>
      <vt:lpstr>12  </vt:lpstr>
      <vt:lpstr>13</vt:lpstr>
      <vt:lpstr>непрограммные мероприятия 2019</vt:lpstr>
      <vt:lpstr>'06'!APPT</vt:lpstr>
      <vt:lpstr>'09'!APPT</vt:lpstr>
      <vt:lpstr>'06'!FIO</vt:lpstr>
      <vt:lpstr>'09'!FIO</vt:lpstr>
      <vt:lpstr>'01  '!LAST_CELL</vt:lpstr>
      <vt:lpstr>'02'!LAST_CELL</vt:lpstr>
      <vt:lpstr>'03 '!LAST_CELL</vt:lpstr>
      <vt:lpstr>'04 '!LAST_CELL</vt:lpstr>
      <vt:lpstr>'05 '!LAST_CELL</vt:lpstr>
      <vt:lpstr>'06'!LAST_CELL</vt:lpstr>
      <vt:lpstr>'09'!LAST_CELL</vt:lpstr>
      <vt:lpstr>'10'!LAST_CELL</vt:lpstr>
      <vt:lpstr>'12  '!LAST_CELL</vt:lpstr>
      <vt:lpstr>'13'!LAST_CELL</vt:lpstr>
      <vt:lpstr>'06'!SIGN</vt:lpstr>
      <vt:lpstr>'09'!SIGN</vt:lpstr>
      <vt:lpstr>'01  '!Заголовки_для_печати</vt:lpstr>
      <vt:lpstr>'02'!Заголовки_для_печати</vt:lpstr>
      <vt:lpstr>'03 '!Заголовки_для_печати</vt:lpstr>
      <vt:lpstr>'04 '!Заголовки_для_печати</vt:lpstr>
      <vt:lpstr>'05 '!Заголовки_для_печати</vt:lpstr>
      <vt:lpstr>'06'!Заголовки_для_печати</vt:lpstr>
      <vt:lpstr>'11'!Заголовки_для_печати</vt:lpstr>
      <vt:lpstr>'12  '!Заголовки_для_печати</vt:lpstr>
      <vt:lpstr>'13'!Заголовки_для_печати</vt:lpstr>
      <vt:lpstr>'непрограммные мероприятия 2019'!Заголовки_для_печати</vt:lpstr>
      <vt:lpstr>'03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Екатерина</dc:creator>
  <dc:description>POI HSSF rep:2.46.0.106</dc:description>
  <cp:lastModifiedBy>User</cp:lastModifiedBy>
  <cp:lastPrinted>2020-03-31T13:40:44Z</cp:lastPrinted>
  <dcterms:created xsi:type="dcterms:W3CDTF">2019-02-26T13:03:18Z</dcterms:created>
  <dcterms:modified xsi:type="dcterms:W3CDTF">2020-03-31T13:41:47Z</dcterms:modified>
</cp:coreProperties>
</file>