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95" windowWidth="15450" windowHeight="10320" activeTab="0"/>
  </bookViews>
  <sheets>
    <sheet name="приложение" sheetId="1" r:id="rId1"/>
  </sheets>
  <definedNames>
    <definedName name="_xlnm.Print_Titles" localSheetId="0">'приложение'!$124:$125</definedName>
  </definedNames>
  <calcPr fullCalcOnLoad="1"/>
</workbook>
</file>

<file path=xl/sharedStrings.xml><?xml version="1.0" encoding="utf-8"?>
<sst xmlns="http://schemas.openxmlformats.org/spreadsheetml/2006/main" count="353" uniqueCount="349">
  <si>
    <t>ДОХОДЫ</t>
  </si>
  <si>
    <t>процент исполнения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</si>
  <si>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</si>
  <si>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</si>
  <si>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</si>
  <si>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</si>
  <si>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</si>
  <si>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</si>
  <si>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</si>
  <si>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1 01 02030 01 0000 110</t>
  </si>
  <si>
    <t xml:space="preserve">1 01 02040 01 0000 110 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</si>
  <si>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</si>
  <si>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</si>
  <si>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</si>
  <si>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</si>
  <si>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</si>
  <si>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</si>
  <si>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1 08 03000 01 0000 110 </t>
  </si>
  <si>
    <t>Госпошлина по делам, рассматриваемым в судах общей юрисдикции, мировыми судьями</t>
  </si>
  <si>
    <t xml:space="preserve">1 08 03010 01 0000 110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</si>
  <si>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</si>
  <si>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</si>
  <si>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</si>
  <si>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</si>
  <si>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1 11 05035 05 0000 120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</si>
  <si>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</si>
  <si>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</si>
  <si>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</si>
  <si>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</si>
  <si>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</si>
  <si>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</si>
  <si>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</si>
  <si>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 ПОСТУПЛЕНИЯ</t>
  </si>
  <si>
    <t>2 02 00000 00 0000 000</t>
  </si>
  <si>
    <t xml:space="preserve">Дотации на выравнивание уровня бюджетной обеспеченности </t>
  </si>
  <si>
    <t>2 02 02000 00 0000 151</t>
  </si>
  <si>
    <t xml:space="preserve">ВСЕГО ДОХОДОВ </t>
  </si>
  <si>
    <t>Исполнение за 9-ть.2006год</t>
  </si>
  <si>
    <t>Утверждено 9-ть мес.2007г</t>
  </si>
  <si>
    <t>тыс.рублей</t>
  </si>
  <si>
    <t>1 11 05010 00 0000 120</t>
  </si>
  <si>
    <t>Утверждено с учетом изменений за 9мес. 2006 год</t>
  </si>
  <si>
    <t>2 02 04000 00 0000 151</t>
  </si>
  <si>
    <t>2 02 01001 00 0000 151</t>
  </si>
  <si>
    <t>Иные межбюджетные трансферты</t>
  </si>
  <si>
    <t>2 02 03000 00 0000 151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</si>
  <si>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</si>
  <si>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1 08 07150 01 0000 110 </t>
  </si>
  <si>
    <t>Государственная пошлина за выдачу разрешения на установку рекламной конструкции</t>
  </si>
  <si>
    <t>Исполнение на отчетную дату</t>
  </si>
  <si>
    <t xml:space="preserve">1 06 04000 02 0000 110 </t>
  </si>
  <si>
    <t>Транспортный налог</t>
  </si>
  <si>
    <t xml:space="preserve">1 06 04011 02 0000 110 </t>
  </si>
  <si>
    <t>Транспортный налог с организаций</t>
  </si>
  <si>
    <t xml:space="preserve">1 06 04012 02 0000 110 </t>
  </si>
  <si>
    <t>Транспортный налог с физических лиц</t>
  </si>
  <si>
    <t>1 13 00000 00 0000 000</t>
  </si>
  <si>
    <t>Прочие межбюджетные трансферты, передаваемые бюджетам  муниципальных районов</t>
  </si>
  <si>
    <t>1 05 02010 02 0000 110</t>
  </si>
  <si>
    <t>1 05 02020 02 0000 110</t>
  </si>
  <si>
    <t>Единый налог  на вмененный доход для отдельных  видов  деятельности</t>
  </si>
  <si>
    <t>БЕЗВОЗМЕЗДНЫЕ ПОСТУПЛЕНИЯ ОТ ДРУГИХ БЮДЖЕТОВ БЮДЖЕТНОЙ СИСТЕМЫ РОССИЙСКОЙ ФЕДЕРАЦИИ КРОМЕ БЮДЖЕТОВ ГОСУДАРСТВЕННЫХ ВНЕБЮДЖЕТНЫХ ФОНДОВ</t>
  </si>
  <si>
    <t>1 05 02000 02 0000 110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</si>
  <si>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</si>
  <si>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</si>
  <si>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</si>
  <si>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</si>
  <si>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</si>
  <si>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1 12 01020 01 0000 120</t>
  </si>
  <si>
    <t>1 12 01030 01 0000 120</t>
  </si>
  <si>
    <t>1 12 01040 01 0000 120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</si>
  <si>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</si>
  <si>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</si>
  <si>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</si>
  <si>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</si>
  <si>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</si>
  <si>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</si>
  <si>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Денежные взыскания (штрафы) за нарушение земельного законодательства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</si>
  <si>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</si>
  <si>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</si>
  <si>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Плата за сбросы загрязняющих веществ в водные объекты</t>
  </si>
  <si>
    <t>Плата за размещением  отходов производства и потребления</t>
  </si>
  <si>
    <t>1 05 04020 02 0000 110</t>
  </si>
  <si>
    <t>1 16 43000 01 0000 140</t>
  </si>
  <si>
    <t>1 16 30030 01 0000 140</t>
  </si>
  <si>
    <t xml:space="preserve"> Прочие денежные  взыскания  (штрафы)  за правонарушения в области дорожного движения </t>
  </si>
  <si>
    <t xml:space="preserve">Денежные  взыскания  (штрафы)  за нарушения законодательства РФ об административных правонарушениях, предусмотренных ст.20.25. Кодекса РФ об административных правонарушениях  </t>
  </si>
  <si>
    <t>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</si>
  <si>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</si>
  <si>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</si>
  <si>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</si>
  <si>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</si>
  <si>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</si>
  <si>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</si>
  <si>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</si>
  <si>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</si>
  <si>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</si>
  <si>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</si>
  <si>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1 16 25030 01 0000 140</t>
  </si>
  <si>
    <t>1 16 08010 01 0000 140</t>
  </si>
  <si>
    <t>Денежные    взыскания    (штрафы)  за    административные    правонарушения     в области  государственного  регулирования  производства и оборота этилового спирта, алкогольной, спиртосодержащей продукции</t>
  </si>
  <si>
    <t>1 13 01995 05 0000 130</t>
  </si>
  <si>
    <t>1 13 02995 05 0000 130</t>
  </si>
  <si>
    <t>1 14 02050 05 0000410</t>
  </si>
  <si>
    <t>Налог, взимаемый в связи с применением патентной системы налогообложения, зачисляемой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</si>
  <si>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</si>
  <si>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</si>
  <si>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</si>
  <si>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</si>
  <si>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</si>
  <si>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</si>
  <si>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</si>
  <si>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</si>
  <si>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</si>
  <si>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</si>
  <si>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</si>
  <si>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</si>
  <si>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</si>
  <si>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</si>
  <si>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</si>
  <si>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</si>
  <si>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1 14 02052 05 0000 410</t>
  </si>
  <si>
    <t>Плата за выбросы загрязняющих веществ в атмосферу передвижными объектами</t>
  </si>
  <si>
    <t>Плата за выбросы загрязняющих веществ в атмосферу станционарными объектами</t>
  </si>
  <si>
    <t>2 19 05000 05 0000 151</t>
  </si>
  <si>
    <t>2 18 00000 00 0000 000</t>
  </si>
  <si>
    <t>2 02 02999 05 0000 151</t>
  </si>
  <si>
    <t xml:space="preserve"> Прочие субсидии бюджетам муниципальных районов</t>
  </si>
  <si>
    <t>Субвенции 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</si>
  <si>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</si>
  <si>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</si>
  <si>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</si>
  <si>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2 02 03003 05 0000 151</t>
  </si>
  <si>
    <t>Субвенции  бюджетам муниципальных районов на выполнение передаваемых полномочий субъектов РФ</t>
  </si>
  <si>
    <t>2 02 03024 05 0000 151</t>
  </si>
  <si>
    <t>2 02 03029 05 0000 151</t>
  </si>
  <si>
    <t>2 02 03069 05 0000 151</t>
  </si>
  <si>
    <t>2 02 04014 05 0000 151</t>
  </si>
  <si>
    <t>2 02 04999 05 0000 151</t>
  </si>
  <si>
    <t>2 19 00000 00 0000 151</t>
  </si>
  <si>
    <t>Единый налог  на вмененный доход для отдельных  видов  деятельности(за налоговые периоды, истекшие до 01.01.2011 года )</t>
  </si>
  <si>
    <t>Госпошлина по делам, рассматриваемым в судах общей юрисдикции, мировыми судьями (за исключением госпошлины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</si>
  <si>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</si>
  <si>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</si>
  <si>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</si>
  <si>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1 16 32000 05 0000 140</t>
  </si>
  <si>
    <t xml:space="preserve"> Прочие денежные  взыскания,  налогаемые в возмещение ущерба, причиненного в результате незаконного или нецелевого использования бюджетных средств</t>
  </si>
  <si>
    <t>ДОХОДЫ БЮДЖЕТОВ БЮДЖЕТНОЙ СИСТЕМЫ РФ ОТ ВОЗВРАТА БЮДЖЕТАМИ БЮДЖЕТНОЙ СИСТЕМЫ РФ И ОРГАНИЗАЦИЯМИ ОСТАТКОВ СУБСИДИЙ,СУБВЕНЦИЙ И ИНЫХ МЕЖБЮДЖЕТНЫХ ТРАНСФЕРТОВ, ИМЕЮЩИХ ЦЕЛЕВОЕ НАЗНАЧЕНИЕ, ПРОШЛЫХ ЛЕТ</t>
  </si>
  <si>
    <t>2 02 02089 05 0000 151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</si>
  <si>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</si>
  <si>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</si>
  <si>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</si>
  <si>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</si>
  <si>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</si>
  <si>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</si>
  <si>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</si>
  <si>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</si>
  <si>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</si>
  <si>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</si>
  <si>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</si>
  <si>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</si>
  <si>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1 14 06013 10 0000 430</t>
  </si>
  <si>
    <t xml:space="preserve">  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</si>
  <si>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</si>
  <si>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</si>
  <si>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</si>
  <si>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2 18 05010 05 0000 151
</t>
  </si>
  <si>
    <t xml:space="preserve">2 18 05000 05 0000 151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</si>
  <si>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
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</si>
  <si>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
</t>
  </si>
  <si>
    <t xml:space="preserve">2 18 05000 05 0000 180
</t>
  </si>
  <si>
    <t xml:space="preserve">Доходы бюджетов муниципальных районов от возврата организациями остатков субсидий прошлых лет
</t>
  </si>
  <si>
    <t xml:space="preserve">2 18 05010 05 0000 180
</t>
  </si>
  <si>
    <t xml:space="preserve">Доходы бюджетов муниципальных районов от возврата бюджетными учреждениями остатков субсидий прошлых лет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</si>
  <si>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</si>
  <si>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1 14 06010 00 0000 430</t>
  </si>
  <si>
    <t>Утверждено с учетом изменений на  отчетный период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</si>
  <si>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</si>
  <si>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</si>
  <si>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</si>
  <si>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Н.А.Иванив 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</si>
  <si>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</si>
  <si>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</si>
  <si>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</si>
  <si>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</si>
  <si>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1 11 05013 10 0000 120</t>
  </si>
  <si>
    <t>1 11 05013 13 0000 120</t>
  </si>
  <si>
    <t>1 16 33050 05 0000 140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</si>
  <si>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</si>
  <si>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</si>
  <si>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</si>
  <si>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</si>
  <si>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РАСХОДЫ</t>
  </si>
  <si>
    <t>Радел, подраздел</t>
  </si>
  <si>
    <t>Наименование расходов</t>
  </si>
  <si>
    <t>Утверждено с учетом изменений на 1пол. 2006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</si>
  <si>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</si>
  <si>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</si>
  <si>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</si>
  <si>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</si>
  <si>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</si>
  <si>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</si>
  <si>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</si>
  <si>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</si>
  <si>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</si>
  <si>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</si>
  <si>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0100</t>
  </si>
  <si>
    <t>ИТОГО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</si>
  <si>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</si>
  <si>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</si>
  <si>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</si>
  <si>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</si>
  <si>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0300</t>
  </si>
  <si>
    <t>ИТОГО НАЦИОНАЛЬНАЯ БЕЗОПАСНОСТЬ И ПРАВООХРАНИТЕЛЬНАЯ ДЕЯТЕЛЬНОСТЬ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</si>
  <si>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</si>
  <si>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</si>
  <si>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</si>
  <si>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</si>
  <si>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</si>
  <si>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</si>
  <si>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</si>
  <si>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</si>
  <si>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</si>
  <si>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</si>
  <si>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0400</t>
  </si>
  <si>
    <t>ИТОГО НАЦИОНАЛЬНАЯ ЭКОНОМИКА</t>
  </si>
  <si>
    <t>0501</t>
  </si>
  <si>
    <t>Жилищное хозяйство</t>
  </si>
  <si>
    <t>0502</t>
  </si>
  <si>
    <t>Коммунальное хозяйство</t>
  </si>
  <si>
    <t>0500</t>
  </si>
  <si>
    <t>ИТОГО ЖИЛИЩНО-КОММУНАЛЬНОЕ ХОЗЯЙСТВО</t>
  </si>
  <si>
    <t>0605</t>
  </si>
  <si>
    <t>Другие вопросы в области охраны окружающей среды</t>
  </si>
  <si>
    <t>0600</t>
  </si>
  <si>
    <t>ИТОГО ОХРАНА ОКРУЖАЮЩЕЙ СРЕДЫ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</si>
  <si>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</si>
  <si>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</si>
  <si>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</si>
  <si>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</si>
  <si>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</si>
  <si>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</si>
  <si>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</si>
  <si>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</si>
  <si>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0700</t>
  </si>
  <si>
    <t xml:space="preserve"> ИТОГО ОБРАЗОВАНИЕ</t>
  </si>
  <si>
    <t>0801</t>
  </si>
  <si>
    <t>Культура</t>
  </si>
  <si>
    <t>0804</t>
  </si>
  <si>
    <t>Другие вопросы в области культуры, кинематографии</t>
  </si>
  <si>
    <t>0800</t>
  </si>
  <si>
    <t xml:space="preserve">ИТОГО КУЛЬТУРА, КИНЕМАТОГРАФИЯ </t>
  </si>
  <si>
    <t>0901</t>
  </si>
  <si>
    <t>Стационарная медицинская помощь</t>
  </si>
  <si>
    <t>0902</t>
  </si>
  <si>
    <t>Амбулаторная помощь</t>
  </si>
  <si>
    <t>0900</t>
  </si>
  <si>
    <t xml:space="preserve">ИТОГО ЗДРАВООХРАНЕНИЕ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</si>
  <si>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</si>
  <si>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</si>
  <si>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</si>
  <si>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</si>
  <si>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ИТОГО СОЦИАЛЬНАЯ ПОЛИТИКА</t>
  </si>
  <si>
    <t>1101</t>
  </si>
  <si>
    <t>Физическая культура</t>
  </si>
  <si>
    <t>ИТОГО ФИЗИЧЕСКАЯ КУЛЬТУРА И СПОРТ</t>
  </si>
  <si>
    <t>1201</t>
  </si>
  <si>
    <t>Телевидение и радиовещание</t>
  </si>
  <si>
    <t>1202</t>
  </si>
  <si>
    <t>Периодическая печать и издательства</t>
  </si>
  <si>
    <t>1200</t>
  </si>
  <si>
    <t>ИТОГО СРЕДСТВА МАССОВОЙ ИНФОРМАЦИИ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</si>
  <si>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</si>
  <si>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</si>
  <si>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Прочие межбюджетные трансферты общего характера 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</si>
  <si>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</si>
  <si>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</si>
  <si>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ИТОГО РАСХОДОВ</t>
  </si>
  <si>
    <t>ДЕФИЦИТ (-), ПРОФИЦИТ (+)</t>
  </si>
  <si>
    <t>№п/п</t>
  </si>
  <si>
    <t xml:space="preserve">Наименование </t>
  </si>
  <si>
    <t>Численность,чел.</t>
  </si>
  <si>
    <t>Расходы на денежное содержание тыс.рублей</t>
  </si>
  <si>
    <t>Муниципальные служащие органов местного самоуправления</t>
  </si>
  <si>
    <t>Работники муниципальных учреждений,всего</t>
  </si>
  <si>
    <t>в том числе по отраслям:</t>
  </si>
  <si>
    <t>образование</t>
  </si>
  <si>
    <t>культура</t>
  </si>
  <si>
    <t>Заместитель главы администрации района, начальник финансового управления администрации Нытвенского муниципального района</t>
  </si>
  <si>
    <t>Армяньшина Л.В.</t>
  </si>
  <si>
    <t>0105</t>
  </si>
  <si>
    <t>0503</t>
  </si>
  <si>
    <t>Судебная система</t>
  </si>
  <si>
    <t>Благоустройство</t>
  </si>
  <si>
    <t>Код  классификации доходов</t>
  </si>
  <si>
    <t xml:space="preserve">Наименование кода поступлений в бюджет,группы,
подгруппы, статьи, подстатьи, элемента, подвида доходов, аналитических групп подвидов
 доходов бюджета
</t>
  </si>
  <si>
    <t>Утверждено с учётом изменений на отчетный период</t>
  </si>
  <si>
    <t>Исполнено на отчетную дату</t>
  </si>
  <si>
    <t>Процент исполнения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</si>
  <si>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</si>
  <si>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1 11 05013 13 2000 120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</si>
  <si>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(пеня)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</si>
  <si>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</si>
  <si>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</si>
  <si>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</si>
  <si>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</si>
  <si>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1 11 05035 05 2000 120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</si>
  <si>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учреждений)(пеня)</t>
  </si>
  <si>
    <t xml:space="preserve">   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</si>
  <si>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</si>
  <si>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  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</si>
  <si>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</si>
  <si>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   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</si>
  <si>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</si>
  <si>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ГОСУДАРСТВA</t>
  </si>
  <si>
    <t>1 14 02053 05 2000 410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</si>
  <si>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(пеня)</t>
  </si>
  <si>
    <t xml:space="preserve">     1 14 06000 00 0000 430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</si>
  <si>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</si>
  <si>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</si>
  <si>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</si>
  <si>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</si>
  <si>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1 17 01050 05 0000 180</t>
  </si>
  <si>
    <t>Невыясненные поступления, зачисляемые в бюджеты муниципальных районов</t>
  </si>
  <si>
    <t>117 05000 00 0000 180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</si>
  <si>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</si>
  <si>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</si>
  <si>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</si>
  <si>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2 02 02051 05 0000 151</t>
  </si>
  <si>
    <t>Субсидии бюджетам муниципальных районов на реализацию федеральных целевых программ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</si>
  <si>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</si>
  <si>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</si>
  <si>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2 02 03999 05 0000 151</t>
  </si>
  <si>
    <t>Прочие субвенции бюджетам муниципальных районов</t>
  </si>
  <si>
    <t>Сведения о ходе исполнения бюджета Нытвенского муниципального района (районного бюджета)                                                           за 9 месяцев 2016 года</t>
  </si>
  <si>
    <t xml:space="preserve">Сведения о численности муниципальных служащих органов местного самоуправления,работников муниципальных учреждений с указаниям фактических затратах на их денежное содержание  за 9 месяцев 2016 года. </t>
  </si>
  <si>
    <t>0107</t>
  </si>
  <si>
    <t>Обеспечение проведения выборов и референдумов</t>
  </si>
  <si>
    <t>в 23 раза</t>
  </si>
  <si>
    <t>2 02 01999 05 0000 151</t>
  </si>
  <si>
    <t>Прочие дотации бюджетам муниципальных районов</t>
  </si>
  <si>
    <t>2 02 02077 05 0000 151</t>
  </si>
  <si>
    <t>2 02 02085 05 0000 151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</si>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</sst>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00"/>
    <numFmt numFmtId="177" formatCode="0.00000"/>
    <numFmt numFmtId="178" formatCode="0.0000000"/>
    <numFmt numFmtId="179" formatCode="0.000000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000"/>
    <numFmt numFmtId="187" formatCode="0.00000000000"/>
    <numFmt numFmtId="188" formatCode="0.000000000"/>
    <numFmt numFmtId="189" formatCode="?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66" applyNumberFormat="1" applyFont="1" applyFill="1">
      <alignment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4" fillId="0" borderId="0" xfId="66" applyNumberFormat="1" applyFont="1" applyFill="1" applyBorder="1" applyAlignment="1">
      <alignment horizontal="center" vertical="center" wrapText="1"/>
      <protection/>
    </xf>
    <xf numFmtId="0" fontId="6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center"/>
      <protection/>
    </xf>
    <xf numFmtId="0" fontId="4" fillId="0" borderId="0" xfId="66" applyNumberFormat="1" applyFont="1" applyFill="1" applyBorder="1" applyAlignment="1">
      <alignment horizontal="center"/>
      <protection/>
    </xf>
    <xf numFmtId="0" fontId="0" fillId="0" borderId="0" xfId="56" applyFont="1">
      <alignment/>
      <protection/>
    </xf>
    <xf numFmtId="0" fontId="0" fillId="2" borderId="0" xfId="66" applyNumberFormat="1" applyFont="1" applyFill="1">
      <alignment/>
      <protection/>
    </xf>
    <xf numFmtId="0" fontId="6" fillId="0" borderId="0" xfId="56" applyFont="1">
      <alignment/>
      <protection/>
    </xf>
    <xf numFmtId="0" fontId="0" fillId="0" borderId="0" xfId="66" applyNumberFormat="1" applyFont="1" applyFill="1" applyAlignment="1">
      <alignment/>
      <protection/>
    </xf>
    <xf numFmtId="0" fontId="5" fillId="0" borderId="0" xfId="66" applyFont="1" applyFill="1" applyAlignment="1">
      <alignment horizontal="center"/>
      <protection/>
    </xf>
    <xf numFmtId="0" fontId="5" fillId="0" borderId="0" xfId="66" applyNumberFormat="1" applyFont="1" applyFill="1" applyAlignment="1">
      <alignment horizontal="center"/>
      <protection/>
    </xf>
    <xf numFmtId="0" fontId="14" fillId="0" borderId="0" xfId="65" applyFont="1" applyFill="1" applyBorder="1" applyAlignment="1">
      <alignment horizontal="center" vertical="center" wrapText="1"/>
      <protection/>
    </xf>
    <xf numFmtId="0" fontId="15" fillId="0" borderId="0" xfId="66" applyNumberFormat="1" applyFont="1" applyFill="1">
      <alignment/>
      <protection/>
    </xf>
    <xf numFmtId="0" fontId="15" fillId="0" borderId="0" xfId="0" applyFont="1" applyAlignment="1">
      <alignment horizontal="right"/>
    </xf>
    <xf numFmtId="164" fontId="10" fillId="25" borderId="10" xfId="67" applyNumberFormat="1" applyFont="1" applyFill="1" applyBorder="1" applyAlignment="1">
      <alignment horizontal="center"/>
      <protection/>
    </xf>
    <xf numFmtId="0" fontId="11" fillId="25" borderId="10" xfId="67" applyNumberFormat="1" applyFont="1" applyFill="1" applyBorder="1" applyAlignment="1">
      <alignment horizontal="center" wrapText="1"/>
      <protection/>
    </xf>
    <xf numFmtId="164" fontId="11" fillId="0" borderId="10" xfId="67" applyNumberFormat="1" applyFont="1" applyFill="1" applyBorder="1" applyAlignment="1">
      <alignment horizontal="center"/>
      <protection/>
    </xf>
    <xf numFmtId="167" fontId="11" fillId="0" borderId="10" xfId="67" applyNumberFormat="1" applyFont="1" applyFill="1" applyBorder="1" applyAlignment="1">
      <alignment horizontal="center"/>
      <protection/>
    </xf>
    <xf numFmtId="164" fontId="10" fillId="0" borderId="10" xfId="67" applyNumberFormat="1" applyFont="1" applyFill="1" applyBorder="1" applyAlignment="1">
      <alignment horizontal="center"/>
      <protection/>
    </xf>
    <xf numFmtId="164" fontId="10" fillId="25" borderId="10" xfId="67" applyNumberFormat="1" applyFont="1" applyFill="1" applyBorder="1" applyAlignment="1">
      <alignment horizontal="center" wrapText="1"/>
      <protection/>
    </xf>
    <xf numFmtId="167" fontId="10" fillId="0" borderId="10" xfId="67" applyNumberFormat="1" applyFont="1" applyFill="1" applyBorder="1" applyAlignment="1">
      <alignment horizontal="center"/>
      <protection/>
    </xf>
    <xf numFmtId="164" fontId="10" fillId="0" borderId="10" xfId="67" applyNumberFormat="1" applyFont="1" applyFill="1" applyBorder="1" applyAlignment="1">
      <alignment horizontal="center" wrapText="1"/>
      <protection/>
    </xf>
    <xf numFmtId="164" fontId="11" fillId="25" borderId="10" xfId="67" applyNumberFormat="1" applyFont="1" applyFill="1" applyBorder="1" applyAlignment="1">
      <alignment horizontal="center"/>
      <protection/>
    </xf>
    <xf numFmtId="167" fontId="11" fillId="25" borderId="10" xfId="67" applyNumberFormat="1" applyFont="1" applyFill="1" applyBorder="1" applyAlignment="1">
      <alignment horizontal="center"/>
      <protection/>
    </xf>
    <xf numFmtId="167" fontId="10" fillId="25" borderId="10" xfId="67" applyNumberFormat="1" applyFont="1" applyFill="1" applyBorder="1" applyAlignment="1">
      <alignment horizontal="center"/>
      <protection/>
    </xf>
    <xf numFmtId="164" fontId="11" fillId="25" borderId="10" xfId="67" applyNumberFormat="1" applyFont="1" applyFill="1" applyBorder="1" applyAlignment="1">
      <alignment horizontal="center" wrapText="1"/>
      <protection/>
    </xf>
    <xf numFmtId="164" fontId="10" fillId="25" borderId="10" xfId="57" applyNumberFormat="1" applyFont="1" applyFill="1" applyBorder="1" applyAlignment="1">
      <alignment horizontal="center" wrapText="1"/>
      <protection/>
    </xf>
    <xf numFmtId="0" fontId="10" fillId="0" borderId="10" xfId="67" applyNumberFormat="1" applyFont="1" applyFill="1" applyBorder="1" applyAlignment="1">
      <alignment horizontal="center" vertical="center"/>
      <protection/>
    </xf>
    <xf numFmtId="0" fontId="10" fillId="0" borderId="10" xfId="67" applyNumberFormat="1" applyFont="1" applyFill="1" applyBorder="1" applyAlignment="1">
      <alignment vertical="top" wrapText="1"/>
      <protection/>
    </xf>
    <xf numFmtId="0" fontId="10" fillId="0" borderId="10" xfId="67" applyNumberFormat="1" applyFont="1" applyFill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vertical="top" wrapText="1"/>
      <protection/>
    </xf>
    <xf numFmtId="49" fontId="10" fillId="0" borderId="10" xfId="57" applyNumberFormat="1" applyFont="1" applyBorder="1" applyAlignment="1">
      <alignment vertical="top" wrapText="1"/>
      <protection/>
    </xf>
    <xf numFmtId="0" fontId="11" fillId="25" borderId="10" xfId="67" applyNumberFormat="1" applyFont="1" applyFill="1" applyBorder="1" applyAlignment="1">
      <alignment horizontal="center" vertical="center"/>
      <protection/>
    </xf>
    <xf numFmtId="0" fontId="11" fillId="25" borderId="10" xfId="67" applyNumberFormat="1" applyFont="1" applyFill="1" applyBorder="1" applyAlignment="1">
      <alignment vertical="top" wrapText="1"/>
      <protection/>
    </xf>
    <xf numFmtId="0" fontId="10" fillId="25" borderId="10" xfId="67" applyNumberFormat="1" applyFont="1" applyFill="1" applyBorder="1" applyAlignment="1">
      <alignment horizontal="center" vertical="center"/>
      <protection/>
    </xf>
    <xf numFmtId="0" fontId="10" fillId="25" borderId="10" xfId="67" applyNumberFormat="1" applyFont="1" applyFill="1" applyBorder="1" applyAlignment="1">
      <alignment vertical="top" wrapText="1"/>
      <protection/>
    </xf>
    <xf numFmtId="0" fontId="10" fillId="25" borderId="10" xfId="57" applyFont="1" applyFill="1" applyBorder="1" applyAlignment="1">
      <alignment vertical="top" wrapText="1"/>
      <protection/>
    </xf>
    <xf numFmtId="0" fontId="10" fillId="25" borderId="10" xfId="68" applyNumberFormat="1" applyFont="1" applyFill="1" applyBorder="1" applyAlignment="1">
      <alignment vertical="top" wrapText="1"/>
      <protection/>
    </xf>
    <xf numFmtId="0" fontId="13" fillId="25" borderId="10" xfId="62" applyFont="1" applyFill="1" applyBorder="1" applyAlignment="1">
      <alignment vertical="top" wrapText="1"/>
      <protection/>
    </xf>
    <xf numFmtId="0" fontId="12" fillId="25" borderId="10" xfId="63" applyFont="1" applyFill="1" applyBorder="1" applyAlignment="1">
      <alignment vertical="top" wrapText="1"/>
      <protection/>
    </xf>
    <xf numFmtId="0" fontId="10" fillId="25" borderId="10" xfId="67" applyNumberFormat="1" applyFont="1" applyFill="1" applyBorder="1" applyAlignment="1">
      <alignment horizontal="center" vertical="center" wrapText="1"/>
      <protection/>
    </xf>
    <xf numFmtId="0" fontId="11" fillId="25" borderId="10" xfId="67" applyNumberFormat="1" applyFont="1" applyFill="1" applyBorder="1" applyAlignment="1">
      <alignment/>
      <protection/>
    </xf>
    <xf numFmtId="0" fontId="5" fillId="0" borderId="0" xfId="67" applyNumberFormat="1" applyFont="1" applyFill="1" applyBorder="1" applyAlignment="1">
      <alignment/>
      <protection/>
    </xf>
    <xf numFmtId="0" fontId="4" fillId="0" borderId="0" xfId="67" applyNumberFormat="1" applyFont="1" applyFill="1" applyBorder="1" applyAlignment="1">
      <alignment horizontal="center"/>
      <protection/>
    </xf>
    <xf numFmtId="167" fontId="5" fillId="0" borderId="0" xfId="67" applyNumberFormat="1" applyFont="1" applyFill="1" applyBorder="1" applyAlignment="1">
      <alignment horizontal="center"/>
      <protection/>
    </xf>
    <xf numFmtId="0" fontId="5" fillId="0" borderId="0" xfId="67" applyNumberFormat="1" applyFont="1" applyFill="1" applyBorder="1" applyAlignment="1">
      <alignment horizontal="center"/>
      <protection/>
    </xf>
    <xf numFmtId="0" fontId="4" fillId="2" borderId="10" xfId="67" applyNumberFormat="1" applyFont="1" applyFill="1" applyBorder="1" applyAlignment="1">
      <alignment horizontal="center" vertical="center"/>
      <protection/>
    </xf>
    <xf numFmtId="0" fontId="4" fillId="2" borderId="10" xfId="67" applyNumberFormat="1" applyFont="1" applyFill="1" applyBorder="1" applyAlignment="1">
      <alignment horizont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2" borderId="10" xfId="67" applyNumberFormat="1" applyFont="1" applyFill="1" applyBorder="1" applyAlignment="1">
      <alignment horizontal="center" vertical="center" wrapText="1"/>
      <protection/>
    </xf>
    <xf numFmtId="0" fontId="10" fillId="2" borderId="10" xfId="67" applyNumberFormat="1" applyFont="1" applyFill="1" applyBorder="1" applyAlignment="1">
      <alignment horizontal="center"/>
      <protection/>
    </xf>
    <xf numFmtId="0" fontId="10" fillId="2" borderId="10" xfId="67" applyNumberFormat="1" applyFont="1" applyFill="1" applyBorder="1" applyAlignment="1">
      <alignment wrapText="1"/>
      <protection/>
    </xf>
    <xf numFmtId="0" fontId="10" fillId="2" borderId="10" xfId="67" applyNumberFormat="1" applyFont="1" applyFill="1" applyBorder="1" applyAlignment="1">
      <alignment horizontal="center" wrapText="1"/>
      <protection/>
    </xf>
    <xf numFmtId="0" fontId="11" fillId="2" borderId="10" xfId="67" applyNumberFormat="1" applyFont="1" applyFill="1" applyBorder="1" applyAlignment="1">
      <alignment horizontal="center"/>
      <protection/>
    </xf>
    <xf numFmtId="0" fontId="11" fillId="2" borderId="10" xfId="67" applyNumberFormat="1" applyFont="1" applyFill="1" applyBorder="1" applyAlignment="1">
      <alignment wrapText="1"/>
      <protection/>
    </xf>
    <xf numFmtId="49" fontId="10" fillId="2" borderId="10" xfId="67" applyNumberFormat="1" applyFont="1" applyFill="1" applyBorder="1" applyAlignment="1">
      <alignment horizontal="center"/>
      <protection/>
    </xf>
    <xf numFmtId="0" fontId="10" fillId="2" borderId="11" xfId="67" applyNumberFormat="1" applyFont="1" applyFill="1" applyBorder="1" applyAlignment="1">
      <alignment horizontal="center" wrapText="1"/>
      <protection/>
    </xf>
    <xf numFmtId="0" fontId="10" fillId="2" borderId="0" xfId="67" applyNumberFormat="1" applyFont="1" applyFill="1" applyBorder="1" applyAlignment="1">
      <alignment horizontal="center" wrapText="1"/>
      <protection/>
    </xf>
    <xf numFmtId="4" fontId="10" fillId="2" borderId="12" xfId="57" applyNumberFormat="1" applyFont="1" applyFill="1" applyBorder="1" applyAlignment="1">
      <alignment horizontal="right" vertical="center" wrapText="1"/>
      <protection/>
    </xf>
    <xf numFmtId="4" fontId="10" fillId="2" borderId="13" xfId="57" applyNumberFormat="1" applyFont="1" applyFill="1" applyBorder="1" applyAlignment="1">
      <alignment horizontal="right" vertical="center" wrapText="1"/>
      <protection/>
    </xf>
    <xf numFmtId="4" fontId="11" fillId="2" borderId="14" xfId="57" applyNumberFormat="1" applyFont="1" applyFill="1" applyBorder="1" applyAlignment="1">
      <alignment horizontal="right" vertical="center" wrapText="1"/>
      <protection/>
    </xf>
    <xf numFmtId="4" fontId="11" fillId="2" borderId="15" xfId="57" applyNumberFormat="1" applyFont="1" applyFill="1" applyBorder="1" applyAlignment="1">
      <alignment horizontal="right" vertical="center" wrapText="1"/>
      <protection/>
    </xf>
    <xf numFmtId="4" fontId="10" fillId="2" borderId="16" xfId="57" applyNumberFormat="1" applyFont="1" applyFill="1" applyBorder="1" applyAlignment="1">
      <alignment horizontal="right" vertical="center" wrapText="1"/>
      <protection/>
    </xf>
    <xf numFmtId="0" fontId="11" fillId="2" borderId="10" xfId="67" applyNumberFormat="1" applyFont="1" applyFill="1" applyBorder="1">
      <alignment/>
      <protection/>
    </xf>
    <xf numFmtId="0" fontId="11" fillId="0" borderId="10" xfId="67" applyNumberFormat="1" applyFont="1" applyFill="1" applyBorder="1" applyAlignment="1">
      <alignment/>
      <protection/>
    </xf>
    <xf numFmtId="0" fontId="11" fillId="0" borderId="10" xfId="67" applyNumberFormat="1" applyFont="1" applyFill="1" applyBorder="1" applyAlignment="1">
      <alignment wrapText="1"/>
      <protection/>
    </xf>
    <xf numFmtId="0" fontId="11" fillId="0" borderId="10" xfId="67" applyNumberFormat="1" applyFont="1" applyFill="1" applyBorder="1" applyAlignment="1">
      <alignment horizontal="center" wrapText="1"/>
      <protection/>
    </xf>
    <xf numFmtId="164" fontId="11" fillId="0" borderId="10" xfId="67" applyNumberFormat="1" applyFont="1" applyFill="1" applyBorder="1" applyAlignment="1">
      <alignment horizontal="center" wrapText="1"/>
      <protection/>
    </xf>
    <xf numFmtId="0" fontId="6" fillId="0" borderId="0" xfId="67" applyNumberFormat="1" applyFont="1" applyFill="1">
      <alignment/>
      <protection/>
    </xf>
    <xf numFmtId="0" fontId="4" fillId="0" borderId="0" xfId="67" applyNumberFormat="1" applyFont="1" applyFill="1" applyBorder="1" applyAlignment="1">
      <alignment horizontal="center" wrapText="1"/>
      <protection/>
    </xf>
    <xf numFmtId="0" fontId="4" fillId="2" borderId="0" xfId="57" applyNumberFormat="1" applyFont="1" applyFill="1" applyBorder="1" applyAlignment="1">
      <alignment/>
      <protection/>
    </xf>
    <xf numFmtId="0" fontId="5" fillId="2" borderId="0" xfId="57" applyNumberFormat="1" applyFont="1" applyFill="1" applyBorder="1" applyAlignment="1">
      <alignment wrapText="1"/>
      <protection/>
    </xf>
    <xf numFmtId="0" fontId="4" fillId="2" borderId="0" xfId="57" applyNumberFormat="1" applyFont="1" applyFill="1" applyBorder="1">
      <alignment/>
      <protection/>
    </xf>
    <xf numFmtId="0" fontId="4" fillId="2" borderId="0" xfId="57" applyNumberFormat="1" applyFont="1" applyFill="1" applyBorder="1" applyAlignment="1">
      <alignment horizontal="center" vertical="center"/>
      <protection/>
    </xf>
    <xf numFmtId="0" fontId="4" fillId="0" borderId="0" xfId="67" applyNumberFormat="1" applyFont="1" applyFill="1" applyBorder="1" applyAlignment="1">
      <alignment/>
      <protection/>
    </xf>
    <xf numFmtId="0" fontId="4" fillId="0" borderId="0" xfId="67" applyNumberFormat="1" applyFont="1" applyFill="1" applyBorder="1" applyAlignment="1">
      <alignment wrapText="1"/>
      <protection/>
    </xf>
    <xf numFmtId="0" fontId="0" fillId="0" borderId="0" xfId="67" applyNumberFormat="1" applyFont="1" applyFill="1" applyBorder="1">
      <alignment/>
      <protection/>
    </xf>
    <xf numFmtId="0" fontId="0" fillId="0" borderId="0" xfId="67" applyNumberFormat="1" applyFont="1" applyFill="1" applyAlignment="1">
      <alignment/>
      <protection/>
    </xf>
    <xf numFmtId="0" fontId="0" fillId="0" borderId="0" xfId="67" applyNumberFormat="1" applyFont="1" applyFill="1">
      <alignment/>
      <protection/>
    </xf>
    <xf numFmtId="0" fontId="4" fillId="0" borderId="10" xfId="67" applyNumberFormat="1" applyFont="1" applyFill="1" applyBorder="1" applyAlignment="1">
      <alignment horizontal="center" vertical="center"/>
      <protection/>
    </xf>
    <xf numFmtId="0" fontId="4" fillId="0" borderId="10" xfId="67" applyNumberFormat="1" applyFont="1" applyFill="1" applyBorder="1">
      <alignment/>
      <protection/>
    </xf>
    <xf numFmtId="0" fontId="4" fillId="0" borderId="10" xfId="67" applyNumberFormat="1" applyFont="1" applyFill="1" applyBorder="1" applyAlignment="1">
      <alignment vertical="top"/>
      <protection/>
    </xf>
    <xf numFmtId="0" fontId="4" fillId="0" borderId="10" xfId="67" applyNumberFormat="1" applyFont="1" applyFill="1" applyBorder="1" applyAlignment="1">
      <alignment vertical="top" wrapText="1"/>
      <protection/>
    </xf>
    <xf numFmtId="0" fontId="11" fillId="0" borderId="10" xfId="67" applyNumberFormat="1" applyFont="1" applyFill="1" applyBorder="1" applyAlignment="1">
      <alignment horizontal="center" vertical="center"/>
      <protection/>
    </xf>
    <xf numFmtId="0" fontId="10" fillId="0" borderId="10" xfId="67" applyNumberFormat="1" applyFont="1" applyFill="1" applyBorder="1" applyAlignment="1">
      <alignment wrapText="1"/>
      <protection/>
    </xf>
    <xf numFmtId="0" fontId="10" fillId="0" borderId="10" xfId="67" applyNumberFormat="1" applyFont="1" applyFill="1" applyBorder="1">
      <alignment/>
      <protection/>
    </xf>
    <xf numFmtId="164" fontId="10" fillId="0" borderId="10" xfId="67" applyNumberFormat="1" applyFont="1" applyFill="1" applyBorder="1" applyAlignment="1">
      <alignment horizontal="center" vertical="center"/>
      <protection/>
    </xf>
    <xf numFmtId="0" fontId="10" fillId="0" borderId="10" xfId="67" applyNumberFormat="1" applyFont="1" applyFill="1" applyBorder="1" applyAlignment="1">
      <alignment/>
      <protection/>
    </xf>
    <xf numFmtId="0" fontId="15" fillId="0" borderId="0" xfId="0" applyFont="1" applyAlignment="1">
      <alignment/>
    </xf>
    <xf numFmtId="0" fontId="15" fillId="0" borderId="0" xfId="67" applyNumberFormat="1" applyFont="1" applyFill="1">
      <alignment/>
      <protection/>
    </xf>
    <xf numFmtId="0" fontId="14" fillId="0" borderId="0" xfId="67" applyNumberFormat="1" applyFont="1" applyFill="1" applyBorder="1" applyAlignment="1">
      <alignment horizontal="center"/>
      <protection/>
    </xf>
    <xf numFmtId="1" fontId="10" fillId="0" borderId="10" xfId="67" applyNumberFormat="1" applyFont="1" applyFill="1" applyBorder="1" applyAlignment="1">
      <alignment horizontal="center" vertical="center"/>
      <protection/>
    </xf>
    <xf numFmtId="0" fontId="10" fillId="25" borderId="10" xfId="67" applyNumberFormat="1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11" fillId="0" borderId="10" xfId="67" applyNumberFormat="1" applyFont="1" applyFill="1" applyBorder="1" applyAlignment="1">
      <alignment horizontal="center" vertical="center" wrapText="1"/>
      <protection/>
    </xf>
    <xf numFmtId="0" fontId="11" fillId="25" borderId="10" xfId="67" applyNumberFormat="1" applyFont="1" applyFill="1" applyBorder="1" applyAlignment="1">
      <alignment horizontal="center" vertical="center" wrapText="1"/>
      <protection/>
    </xf>
    <xf numFmtId="0" fontId="11" fillId="2" borderId="10" xfId="67" applyFont="1" applyFill="1" applyBorder="1" applyAlignment="1">
      <alignment horizontal="center" vertical="center" wrapText="1"/>
      <protection/>
    </xf>
    <xf numFmtId="0" fontId="11" fillId="0" borderId="10" xfId="67" applyNumberFormat="1" applyFont="1" applyFill="1" applyBorder="1" applyAlignment="1">
      <alignment horizontal="center"/>
      <protection/>
    </xf>
    <xf numFmtId="0" fontId="11" fillId="0" borderId="10" xfId="67" applyNumberFormat="1" applyFont="1" applyFill="1" applyBorder="1" applyAlignment="1">
      <alignment horizontal="left" wrapText="1"/>
      <protection/>
    </xf>
    <xf numFmtId="0" fontId="10" fillId="0" borderId="10" xfId="67" applyNumberFormat="1" applyFont="1" applyFill="1" applyBorder="1" applyAlignment="1">
      <alignment horizontal="center" wrapText="1"/>
      <protection/>
    </xf>
    <xf numFmtId="0" fontId="11" fillId="0" borderId="10" xfId="67" applyNumberFormat="1" applyFont="1" applyFill="1" applyBorder="1" applyAlignment="1">
      <alignment vertical="top" wrapText="1"/>
      <protection/>
    </xf>
    <xf numFmtId="0" fontId="10" fillId="0" borderId="0" xfId="0" applyFont="1" applyAlignment="1">
      <alignment vertical="top" wrapText="1"/>
    </xf>
    <xf numFmtId="0" fontId="10" fillId="0" borderId="17" xfId="67" applyNumberFormat="1" applyFont="1" applyFill="1" applyBorder="1" applyAlignment="1">
      <alignment horizontal="center" vertical="center"/>
      <protection/>
    </xf>
    <xf numFmtId="0" fontId="10" fillId="0" borderId="0" xfId="57" applyFont="1" applyAlignment="1">
      <alignment vertical="top" wrapText="1"/>
      <protection/>
    </xf>
    <xf numFmtId="3" fontId="10" fillId="0" borderId="10" xfId="67" applyNumberFormat="1" applyFont="1" applyFill="1" applyBorder="1" applyAlignment="1">
      <alignment horizontal="center"/>
      <protection/>
    </xf>
    <xf numFmtId="0" fontId="10" fillId="0" borderId="10" xfId="67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 wrapText="1"/>
    </xf>
    <xf numFmtId="49" fontId="10" fillId="0" borderId="11" xfId="57" applyNumberFormat="1" applyFont="1" applyBorder="1" applyAlignment="1">
      <alignment horizontal="center" vertical="center" wrapText="1"/>
      <protection/>
    </xf>
    <xf numFmtId="0" fontId="10" fillId="25" borderId="10" xfId="57" applyNumberFormat="1" applyFont="1" applyFill="1" applyBorder="1" applyAlignment="1">
      <alignment vertical="top" wrapText="1"/>
      <protection/>
    </xf>
    <xf numFmtId="0" fontId="10" fillId="0" borderId="18" xfId="57" applyNumberFormat="1" applyFont="1" applyBorder="1" applyAlignment="1">
      <alignment vertical="top" wrapText="1"/>
      <protection/>
    </xf>
    <xf numFmtId="0" fontId="10" fillId="0" borderId="10" xfId="57" applyFont="1" applyBorder="1" applyAlignment="1">
      <alignment vertical="center"/>
      <protection/>
    </xf>
    <xf numFmtId="4" fontId="10" fillId="25" borderId="10" xfId="67" applyNumberFormat="1" applyFont="1" applyFill="1" applyBorder="1" applyAlignment="1">
      <alignment horizontal="center"/>
      <protection/>
    </xf>
    <xf numFmtId="0" fontId="10" fillId="0" borderId="19" xfId="57" applyFont="1" applyBorder="1" applyAlignment="1">
      <alignment horizontal="center" vertical="center"/>
      <protection/>
    </xf>
    <xf numFmtId="0" fontId="11" fillId="0" borderId="10" xfId="67" applyNumberFormat="1" applyFont="1" applyFill="1" applyBorder="1" applyAlignment="1">
      <alignment horizontal="left" vertical="center" wrapText="1"/>
      <protection/>
    </xf>
    <xf numFmtId="0" fontId="10" fillId="0" borderId="10" xfId="67" applyNumberFormat="1" applyFont="1" applyFill="1" applyBorder="1" applyAlignment="1">
      <alignment vertical="center" wrapText="1"/>
      <protection/>
    </xf>
    <xf numFmtId="0" fontId="11" fillId="25" borderId="10" xfId="67" applyNumberFormat="1" applyFont="1" applyFill="1" applyBorder="1" applyAlignment="1">
      <alignment horizontal="center"/>
      <protection/>
    </xf>
    <xf numFmtId="0" fontId="10" fillId="25" borderId="10" xfId="67" applyNumberFormat="1" applyFont="1" applyFill="1" applyBorder="1" applyAlignment="1">
      <alignment horizontal="center" wrapText="1"/>
      <protection/>
    </xf>
    <xf numFmtId="0" fontId="10" fillId="25" borderId="10" xfId="67" applyNumberFormat="1" applyFont="1" applyFill="1" applyBorder="1" applyAlignment="1">
      <alignment horizontal="center"/>
      <protection/>
    </xf>
    <xf numFmtId="0" fontId="11" fillId="25" borderId="10" xfId="57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0" fillId="25" borderId="0" xfId="57" applyFont="1" applyFill="1" applyAlignment="1">
      <alignment vertical="top" wrapText="1"/>
      <protection/>
    </xf>
    <xf numFmtId="4" fontId="10" fillId="25" borderId="10" xfId="57" applyNumberFormat="1" applyFont="1" applyFill="1" applyBorder="1" applyAlignment="1">
      <alignment horizontal="center" wrapText="1"/>
      <protection/>
    </xf>
    <xf numFmtId="0" fontId="10" fillId="25" borderId="20" xfId="67" applyNumberFormat="1" applyFont="1" applyFill="1" applyBorder="1" applyAlignment="1">
      <alignment horizontal="center" vertical="center"/>
      <protection/>
    </xf>
    <xf numFmtId="0" fontId="10" fillId="25" borderId="20" xfId="67" applyNumberFormat="1" applyFont="1" applyFill="1" applyBorder="1" applyAlignment="1">
      <alignment horizontal="center" wrapText="1"/>
      <protection/>
    </xf>
    <xf numFmtId="164" fontId="10" fillId="25" borderId="20" xfId="67" applyNumberFormat="1" applyFont="1" applyFill="1" applyBorder="1" applyAlignment="1">
      <alignment horizontal="center"/>
      <protection/>
    </xf>
    <xf numFmtId="167" fontId="10" fillId="25" borderId="20" xfId="67" applyNumberFormat="1" applyFont="1" applyFill="1" applyBorder="1" applyAlignment="1">
      <alignment horizontal="center"/>
      <protection/>
    </xf>
    <xf numFmtId="0" fontId="10" fillId="0" borderId="0" xfId="42" applyFont="1" applyAlignment="1" applyProtection="1">
      <alignment vertical="top" wrapText="1"/>
      <protection/>
    </xf>
    <xf numFmtId="0" fontId="10" fillId="0" borderId="10" xfId="0" applyFont="1" applyBorder="1" applyAlignment="1">
      <alignment vertical="top" wrapText="1"/>
    </xf>
    <xf numFmtId="0" fontId="15" fillId="0" borderId="21" xfId="66" applyNumberFormat="1" applyFont="1" applyFill="1" applyBorder="1" applyAlignment="1">
      <alignment vertical="top" wrapText="1"/>
      <protection/>
    </xf>
    <xf numFmtId="0" fontId="15" fillId="0" borderId="21" xfId="0" applyFont="1" applyBorder="1" applyAlignment="1">
      <alignment vertical="top" wrapText="1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vertical="top" wrapText="1"/>
    </xf>
    <xf numFmtId="0" fontId="15" fillId="0" borderId="0" xfId="67" applyNumberFormat="1" applyFont="1" applyFill="1" applyAlignment="1">
      <alignment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иложение №1" xfId="65"/>
    <cellStyle name="Обычный_приложение №1 2" xfId="66"/>
    <cellStyle name="Обычный_приложение №1 2 2" xfId="67"/>
    <cellStyle name="Обычный_приложение №1 2_Приложение 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D9BD37F4EFBEE88ABD2ADEF70459FB00CE24B854F8D51336FB6EEE9105A3738C738DC8322C6C4D3i0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6"/>
  <sheetViews>
    <sheetView tabSelected="1" workbookViewId="0" topLeftCell="A159">
      <selection activeCell="K172" sqref="K172"/>
    </sheetView>
  </sheetViews>
  <sheetFormatPr defaultColWidth="9.140625" defaultRowHeight="12.75" outlineLevelRow="1"/>
  <cols>
    <col min="1" max="1" width="23.57421875" style="1" customWidth="1"/>
    <col min="2" max="2" width="47.57421875" style="1" customWidth="1"/>
    <col min="3" max="3" width="0.13671875" style="1" hidden="1" customWidth="1"/>
    <col min="4" max="4" width="9.421875" style="1" hidden="1" customWidth="1"/>
    <col min="5" max="5" width="2.7109375" style="1" hidden="1" customWidth="1"/>
    <col min="6" max="6" width="17.00390625" style="1" customWidth="1"/>
    <col min="7" max="7" width="16.57421875" style="1" customWidth="1"/>
    <col min="8" max="8" width="13.57421875" style="1" customWidth="1"/>
    <col min="9" max="16384" width="9.140625" style="1" customWidth="1"/>
  </cols>
  <sheetData>
    <row r="1" spans="1:8" ht="66.75" customHeight="1">
      <c r="A1" s="2"/>
      <c r="B1" s="13" t="s">
        <v>334</v>
      </c>
      <c r="C1" s="2"/>
      <c r="D1" s="2"/>
      <c r="E1" s="2"/>
      <c r="F1" s="11"/>
      <c r="G1" s="11"/>
      <c r="H1" s="11"/>
    </row>
    <row r="2" spans="1:8" ht="12.75">
      <c r="A2" s="3"/>
      <c r="B2" s="3" t="s">
        <v>0</v>
      </c>
      <c r="C2" s="3"/>
      <c r="D2" s="3"/>
      <c r="E2" s="3"/>
      <c r="F2" s="12"/>
      <c r="G2" s="12"/>
      <c r="H2" s="12"/>
    </row>
    <row r="3" spans="1:8" ht="15" customHeight="1">
      <c r="A3" s="6"/>
      <c r="B3" s="5"/>
      <c r="C3" s="5"/>
      <c r="D3" s="5"/>
      <c r="E3" s="5"/>
      <c r="F3" s="12"/>
      <c r="G3" s="12"/>
      <c r="H3" s="6" t="s">
        <v>39</v>
      </c>
    </row>
    <row r="4" spans="1:8" ht="87" customHeight="1">
      <c r="A4" s="97" t="s">
        <v>294</v>
      </c>
      <c r="B4" s="98" t="s">
        <v>295</v>
      </c>
      <c r="C4" s="97" t="s">
        <v>41</v>
      </c>
      <c r="D4" s="97" t="s">
        <v>37</v>
      </c>
      <c r="E4" s="97" t="s">
        <v>38</v>
      </c>
      <c r="F4" s="99" t="s">
        <v>296</v>
      </c>
      <c r="G4" s="99" t="s">
        <v>297</v>
      </c>
      <c r="H4" s="99" t="s">
        <v>298</v>
      </c>
    </row>
    <row r="5" spans="1:8" ht="17.25" customHeight="1">
      <c r="A5" s="86">
        <v>1</v>
      </c>
      <c r="B5" s="97">
        <v>2</v>
      </c>
      <c r="C5" s="97"/>
      <c r="D5" s="97"/>
      <c r="E5" s="97"/>
      <c r="F5" s="97">
        <v>3</v>
      </c>
      <c r="G5" s="97">
        <v>4</v>
      </c>
      <c r="H5" s="97">
        <v>5</v>
      </c>
    </row>
    <row r="6" spans="1:8" ht="24.75" customHeight="1">
      <c r="A6" s="100" t="s">
        <v>2</v>
      </c>
      <c r="B6" s="101" t="s">
        <v>115</v>
      </c>
      <c r="C6" s="100" t="e">
        <f>C7++C19+C25+C29+C33+C47+C58+#REF!+C67+#REF!+C81+#REF!+#REF!</f>
        <v>#REF!</v>
      </c>
      <c r="D6" s="100" t="e">
        <f>D7++D19+D25+D29+D33+D47+D58+#REF!+D67+#REF!+D81+#REF!+#REF!</f>
        <v>#REF!</v>
      </c>
      <c r="E6" s="100" t="e">
        <f>E7++E19+E25+E29+E33+E47+E58+#REF!+E67+#REF!+E81+#REF!+#REF!</f>
        <v>#REF!</v>
      </c>
      <c r="F6" s="24">
        <f>F7++F19+F25+F29+F33+F47+F58+F67+F81+F53+F13-0.1</f>
        <v>105438.59999999998</v>
      </c>
      <c r="G6" s="24">
        <f>G7++G19+G25+G29+G33+G47+G58+G67+G81+G53+G13+0.1</f>
        <v>105438.6</v>
      </c>
      <c r="H6" s="19">
        <f aca="true" t="shared" si="0" ref="H6:H65">G6/F6*100</f>
        <v>100.00000000000003</v>
      </c>
    </row>
    <row r="7" spans="1:8" ht="28.5" customHeight="1">
      <c r="A7" s="100" t="s">
        <v>3</v>
      </c>
      <c r="B7" s="101" t="s">
        <v>4</v>
      </c>
      <c r="C7" s="100" t="e">
        <f>C8</f>
        <v>#REF!</v>
      </c>
      <c r="D7" s="100" t="e">
        <f>D8</f>
        <v>#REF!</v>
      </c>
      <c r="E7" s="100" t="e">
        <f>E8</f>
        <v>#REF!</v>
      </c>
      <c r="F7" s="18">
        <f>F8</f>
        <v>70115.4</v>
      </c>
      <c r="G7" s="18">
        <f>G8</f>
        <v>70115.4</v>
      </c>
      <c r="H7" s="19">
        <f>G7/F7*100</f>
        <v>100</v>
      </c>
    </row>
    <row r="8" spans="1:8" ht="25.5" customHeight="1">
      <c r="A8" s="100" t="s">
        <v>5</v>
      </c>
      <c r="B8" s="101" t="s">
        <v>6</v>
      </c>
      <c r="C8" s="100" t="e">
        <f>C9+C10+C11+C12+#REF!</f>
        <v>#REF!</v>
      </c>
      <c r="D8" s="100" t="e">
        <f>D9+D10+D11+D12+#REF!</f>
        <v>#REF!</v>
      </c>
      <c r="E8" s="100" t="e">
        <f>E9+E10+E11+E12+#REF!</f>
        <v>#REF!</v>
      </c>
      <c r="F8" s="18">
        <f>F9+F10+F11+F12</f>
        <v>70115.4</v>
      </c>
      <c r="G8" s="18">
        <f>G9+G10+G11+G12</f>
        <v>70115.4</v>
      </c>
      <c r="H8" s="19">
        <f>G8/F8*100</f>
        <v>100</v>
      </c>
    </row>
    <row r="9" spans="1:8" ht="95.25" customHeight="1">
      <c r="A9" s="29" t="s">
        <v>7</v>
      </c>
      <c r="B9" s="30" t="s">
        <v>156</v>
      </c>
      <c r="C9" s="102"/>
      <c r="D9" s="102">
        <v>320</v>
      </c>
      <c r="E9" s="102">
        <v>358.6</v>
      </c>
      <c r="F9" s="20">
        <v>69122.5</v>
      </c>
      <c r="G9" s="21">
        <v>69122.5</v>
      </c>
      <c r="H9" s="22">
        <f t="shared" si="0"/>
        <v>100</v>
      </c>
    </row>
    <row r="10" spans="1:8" ht="141" customHeight="1">
      <c r="A10" s="29" t="s">
        <v>8</v>
      </c>
      <c r="B10" s="30" t="s">
        <v>97</v>
      </c>
      <c r="C10" s="31" t="e">
        <f>#REF!+#REF!</f>
        <v>#REF!</v>
      </c>
      <c r="D10" s="31" t="e">
        <f>#REF!+#REF!</f>
        <v>#REF!</v>
      </c>
      <c r="E10" s="31" t="e">
        <f>#REF!+#REF!</f>
        <v>#REF!</v>
      </c>
      <c r="F10" s="16">
        <v>268.2</v>
      </c>
      <c r="G10" s="20">
        <v>268.2</v>
      </c>
      <c r="H10" s="22">
        <f t="shared" si="0"/>
        <v>100</v>
      </c>
    </row>
    <row r="11" spans="1:8" s="4" customFormat="1" ht="63" customHeight="1">
      <c r="A11" s="29" t="s">
        <v>9</v>
      </c>
      <c r="B11" s="30" t="s">
        <v>96</v>
      </c>
      <c r="C11" s="102"/>
      <c r="D11" s="102">
        <v>13.5</v>
      </c>
      <c r="E11" s="102">
        <v>14.5</v>
      </c>
      <c r="F11" s="16">
        <v>651</v>
      </c>
      <c r="G11" s="23">
        <v>651</v>
      </c>
      <c r="H11" s="22">
        <f t="shared" si="0"/>
        <v>100</v>
      </c>
    </row>
    <row r="12" spans="1:8" s="4" customFormat="1" ht="114.75" customHeight="1">
      <c r="A12" s="31" t="s">
        <v>10</v>
      </c>
      <c r="B12" s="129" t="s">
        <v>299</v>
      </c>
      <c r="C12" s="102"/>
      <c r="D12" s="102">
        <v>15.6</v>
      </c>
      <c r="E12" s="102">
        <v>19</v>
      </c>
      <c r="F12" s="16">
        <v>73.7</v>
      </c>
      <c r="G12" s="23">
        <v>73.7</v>
      </c>
      <c r="H12" s="22">
        <f t="shared" si="0"/>
        <v>100</v>
      </c>
    </row>
    <row r="13" spans="1:8" ht="51.75" customHeight="1">
      <c r="A13" s="86" t="s">
        <v>105</v>
      </c>
      <c r="B13" s="103" t="s">
        <v>106</v>
      </c>
      <c r="C13" s="102"/>
      <c r="D13" s="102"/>
      <c r="E13" s="102"/>
      <c r="F13" s="18">
        <f>F14</f>
        <v>5032</v>
      </c>
      <c r="G13" s="18">
        <f>G14</f>
        <v>5031.9</v>
      </c>
      <c r="H13" s="19">
        <f t="shared" si="0"/>
        <v>99.99801271860095</v>
      </c>
    </row>
    <row r="14" spans="1:8" s="7" customFormat="1" ht="50.25" customHeight="1" outlineLevel="1">
      <c r="A14" s="94" t="s">
        <v>116</v>
      </c>
      <c r="B14" s="30" t="s">
        <v>117</v>
      </c>
      <c r="C14" s="102"/>
      <c r="D14" s="102"/>
      <c r="E14" s="102"/>
      <c r="F14" s="20">
        <f>F15+F16+F17+F18</f>
        <v>5032</v>
      </c>
      <c r="G14" s="20">
        <f>G15+G16+G17+G18-0.1</f>
        <v>5031.9</v>
      </c>
      <c r="H14" s="22">
        <f t="shared" si="0"/>
        <v>99.99801271860095</v>
      </c>
    </row>
    <row r="15" spans="1:8" s="4" customFormat="1" ht="106.5" customHeight="1">
      <c r="A15" s="94" t="s">
        <v>107</v>
      </c>
      <c r="B15" s="30" t="s">
        <v>108</v>
      </c>
      <c r="C15" s="102"/>
      <c r="D15" s="102"/>
      <c r="E15" s="102"/>
      <c r="F15" s="20">
        <v>1691.3</v>
      </c>
      <c r="G15" s="23">
        <v>1691.3</v>
      </c>
      <c r="H15" s="22">
        <f t="shared" si="0"/>
        <v>100</v>
      </c>
    </row>
    <row r="16" spans="1:8" ht="106.5" customHeight="1">
      <c r="A16" s="94" t="s">
        <v>110</v>
      </c>
      <c r="B16" s="30" t="s">
        <v>109</v>
      </c>
      <c r="C16" s="102"/>
      <c r="D16" s="102"/>
      <c r="E16" s="102"/>
      <c r="F16" s="16">
        <v>27</v>
      </c>
      <c r="G16" s="23">
        <v>27</v>
      </c>
      <c r="H16" s="22">
        <f t="shared" si="0"/>
        <v>100</v>
      </c>
    </row>
    <row r="17" spans="1:8" ht="106.5" customHeight="1">
      <c r="A17" s="94" t="s">
        <v>112</v>
      </c>
      <c r="B17" s="30" t="s">
        <v>111</v>
      </c>
      <c r="C17" s="102"/>
      <c r="D17" s="102"/>
      <c r="E17" s="102"/>
      <c r="F17" s="20">
        <v>3547.2</v>
      </c>
      <c r="G17" s="23">
        <v>3547.2</v>
      </c>
      <c r="H17" s="22">
        <f t="shared" si="0"/>
        <v>100</v>
      </c>
    </row>
    <row r="18" spans="1:8" ht="90" customHeight="1">
      <c r="A18" s="94" t="s">
        <v>114</v>
      </c>
      <c r="B18" s="30" t="s">
        <v>113</v>
      </c>
      <c r="C18" s="102"/>
      <c r="D18" s="102"/>
      <c r="E18" s="102"/>
      <c r="F18" s="20">
        <v>-233.5</v>
      </c>
      <c r="G18" s="23">
        <v>-233.5</v>
      </c>
      <c r="H18" s="22">
        <f t="shared" si="0"/>
        <v>100</v>
      </c>
    </row>
    <row r="19" spans="1:8" ht="22.5" customHeight="1">
      <c r="A19" s="100" t="s">
        <v>11</v>
      </c>
      <c r="B19" s="103" t="s">
        <v>12</v>
      </c>
      <c r="C19" s="100" t="e">
        <f>#REF!+C24</f>
        <v>#REF!</v>
      </c>
      <c r="D19" s="100" t="e">
        <f>#REF!+D24</f>
        <v>#REF!</v>
      </c>
      <c r="E19" s="100" t="e">
        <f>#REF!+E24</f>
        <v>#REF!</v>
      </c>
      <c r="F19" s="18">
        <f>F20+F24</f>
        <v>11534.599999999999</v>
      </c>
      <c r="G19" s="18">
        <f>G20+G23</f>
        <v>11542.1</v>
      </c>
      <c r="H19" s="19">
        <f t="shared" si="0"/>
        <v>100.06502176061589</v>
      </c>
    </row>
    <row r="20" spans="1:8" ht="37.5" customHeight="1">
      <c r="A20" s="29" t="s">
        <v>62</v>
      </c>
      <c r="B20" s="30" t="s">
        <v>60</v>
      </c>
      <c r="C20" s="100"/>
      <c r="D20" s="100"/>
      <c r="E20" s="100"/>
      <c r="F20" s="20">
        <f>F21+F22</f>
        <v>11511.8</v>
      </c>
      <c r="G20" s="20">
        <f>G21+G22</f>
        <v>11511.800000000001</v>
      </c>
      <c r="H20" s="22">
        <f t="shared" si="0"/>
        <v>100.00000000000003</v>
      </c>
    </row>
    <row r="21" spans="1:8" s="4" customFormat="1" ht="31.5" customHeight="1">
      <c r="A21" s="29" t="s">
        <v>58</v>
      </c>
      <c r="B21" s="30" t="s">
        <v>60</v>
      </c>
      <c r="C21" s="100"/>
      <c r="D21" s="100"/>
      <c r="E21" s="100"/>
      <c r="F21" s="16">
        <v>11511.8</v>
      </c>
      <c r="G21" s="23">
        <v>11509.7</v>
      </c>
      <c r="H21" s="22">
        <f t="shared" si="0"/>
        <v>99.98175784846855</v>
      </c>
    </row>
    <row r="22" spans="1:8" ht="58.5" customHeight="1">
      <c r="A22" s="29" t="s">
        <v>59</v>
      </c>
      <c r="B22" s="30" t="s">
        <v>140</v>
      </c>
      <c r="C22" s="102"/>
      <c r="D22" s="102"/>
      <c r="E22" s="102"/>
      <c r="F22" s="20">
        <v>0</v>
      </c>
      <c r="G22" s="23">
        <v>2.1</v>
      </c>
      <c r="H22" s="22"/>
    </row>
    <row r="23" spans="1:8" s="4" customFormat="1" ht="51" customHeight="1">
      <c r="A23" s="31" t="s">
        <v>118</v>
      </c>
      <c r="B23" s="30" t="s">
        <v>119</v>
      </c>
      <c r="C23" s="102"/>
      <c r="D23" s="102"/>
      <c r="E23" s="102"/>
      <c r="F23" s="20">
        <f>F24</f>
        <v>22.8</v>
      </c>
      <c r="G23" s="20">
        <f>G24</f>
        <v>30.3</v>
      </c>
      <c r="H23" s="22">
        <f t="shared" si="0"/>
        <v>132.89473684210526</v>
      </c>
    </row>
    <row r="24" spans="1:8" ht="56.25" customHeight="1">
      <c r="A24" s="31" t="s">
        <v>82</v>
      </c>
      <c r="B24" s="30" t="s">
        <v>104</v>
      </c>
      <c r="C24" s="102">
        <v>60</v>
      </c>
      <c r="D24" s="102">
        <v>1.4</v>
      </c>
      <c r="E24" s="102">
        <v>0</v>
      </c>
      <c r="F24" s="20">
        <v>22.8</v>
      </c>
      <c r="G24" s="23">
        <v>30.3</v>
      </c>
      <c r="H24" s="22">
        <f t="shared" si="0"/>
        <v>132.89473684210526</v>
      </c>
    </row>
    <row r="25" spans="1:8" ht="24.75" customHeight="1">
      <c r="A25" s="100" t="s">
        <v>13</v>
      </c>
      <c r="B25" s="103" t="s">
        <v>14</v>
      </c>
      <c r="C25" s="69"/>
      <c r="D25" s="69"/>
      <c r="E25" s="69"/>
      <c r="F25" s="18">
        <f>F26</f>
        <v>5140.4</v>
      </c>
      <c r="G25" s="18">
        <f>G26+0.1</f>
        <v>4591.5</v>
      </c>
      <c r="H25" s="19">
        <f t="shared" si="0"/>
        <v>89.3218426581589</v>
      </c>
    </row>
    <row r="26" spans="1:8" ht="26.25" customHeight="1">
      <c r="A26" s="31" t="s">
        <v>50</v>
      </c>
      <c r="B26" s="30" t="s">
        <v>51</v>
      </c>
      <c r="C26" s="69"/>
      <c r="D26" s="69"/>
      <c r="E26" s="69"/>
      <c r="F26" s="20">
        <f>F27+F28</f>
        <v>5140.4</v>
      </c>
      <c r="G26" s="20">
        <f>G27+G28</f>
        <v>4591.4</v>
      </c>
      <c r="H26" s="22">
        <f t="shared" si="0"/>
        <v>89.31989728425803</v>
      </c>
    </row>
    <row r="27" spans="1:8" ht="26.25" customHeight="1">
      <c r="A27" s="31" t="s">
        <v>52</v>
      </c>
      <c r="B27" s="30" t="s">
        <v>53</v>
      </c>
      <c r="C27" s="102"/>
      <c r="D27" s="102"/>
      <c r="E27" s="102"/>
      <c r="F27" s="20">
        <v>1400.5</v>
      </c>
      <c r="G27" s="20">
        <v>1400.5</v>
      </c>
      <c r="H27" s="22">
        <f t="shared" si="0"/>
        <v>100</v>
      </c>
    </row>
    <row r="28" spans="1:8" s="4" customFormat="1" ht="26.25" customHeight="1">
      <c r="A28" s="31" t="s">
        <v>54</v>
      </c>
      <c r="B28" s="30" t="s">
        <v>55</v>
      </c>
      <c r="C28" s="102"/>
      <c r="D28" s="102"/>
      <c r="E28" s="102"/>
      <c r="F28" s="20">
        <v>3739.9</v>
      </c>
      <c r="G28" s="20">
        <v>3190.9</v>
      </c>
      <c r="H28" s="22">
        <f t="shared" si="0"/>
        <v>85.32046311398702</v>
      </c>
    </row>
    <row r="29" spans="1:8" ht="33.75" customHeight="1">
      <c r="A29" s="100" t="s">
        <v>15</v>
      </c>
      <c r="B29" s="103" t="s">
        <v>16</v>
      </c>
      <c r="C29" s="100" t="e">
        <f>C30+#REF!+#REF!</f>
        <v>#REF!</v>
      </c>
      <c r="D29" s="100" t="e">
        <f>D30+#REF!+#REF!</f>
        <v>#REF!</v>
      </c>
      <c r="E29" s="100" t="e">
        <f>E30+#REF!+#REF!</f>
        <v>#REF!</v>
      </c>
      <c r="F29" s="18">
        <f>F30+F32</f>
        <v>2812.6</v>
      </c>
      <c r="G29" s="18">
        <f>G30+G32</f>
        <v>2817.5</v>
      </c>
      <c r="H29" s="19">
        <f t="shared" si="0"/>
        <v>100.17421602787458</v>
      </c>
    </row>
    <row r="30" spans="1:8" ht="13.5" customHeight="1" hidden="1">
      <c r="A30" s="29" t="s">
        <v>17</v>
      </c>
      <c r="B30" s="30" t="s">
        <v>18</v>
      </c>
      <c r="C30" s="31">
        <f>C31</f>
        <v>300</v>
      </c>
      <c r="D30" s="31">
        <f>D31</f>
        <v>450.7</v>
      </c>
      <c r="E30" s="31">
        <f>E31</f>
        <v>404.4</v>
      </c>
      <c r="F30" s="20">
        <f>F31</f>
        <v>2791.6</v>
      </c>
      <c r="G30" s="20">
        <f>G31</f>
        <v>2791.5</v>
      </c>
      <c r="H30" s="22">
        <f t="shared" si="0"/>
        <v>99.99641782490329</v>
      </c>
    </row>
    <row r="31" spans="1:8" s="4" customFormat="1" ht="90" customHeight="1">
      <c r="A31" s="29" t="s">
        <v>19</v>
      </c>
      <c r="B31" s="30" t="s">
        <v>141</v>
      </c>
      <c r="C31" s="102">
        <v>300</v>
      </c>
      <c r="D31" s="102">
        <v>450.7</v>
      </c>
      <c r="E31" s="102">
        <v>404.4</v>
      </c>
      <c r="F31" s="20">
        <v>2791.6</v>
      </c>
      <c r="G31" s="23">
        <v>2791.5</v>
      </c>
      <c r="H31" s="22">
        <f t="shared" si="0"/>
        <v>99.99641782490329</v>
      </c>
    </row>
    <row r="32" spans="1:8" ht="47.25" customHeight="1">
      <c r="A32" s="29" t="s">
        <v>47</v>
      </c>
      <c r="B32" s="104" t="s">
        <v>48</v>
      </c>
      <c r="C32" s="100"/>
      <c r="D32" s="100"/>
      <c r="E32" s="100"/>
      <c r="F32" s="20">
        <v>21</v>
      </c>
      <c r="G32" s="20">
        <v>26</v>
      </c>
      <c r="H32" s="22">
        <f t="shared" si="0"/>
        <v>123.80952380952381</v>
      </c>
    </row>
    <row r="33" spans="1:8" ht="66.75" customHeight="1">
      <c r="A33" s="86" t="s">
        <v>20</v>
      </c>
      <c r="B33" s="103" t="s">
        <v>21</v>
      </c>
      <c r="C33" s="100" t="e">
        <f>#REF!+C34+#REF!+C45</f>
        <v>#REF!</v>
      </c>
      <c r="D33" s="100" t="e">
        <f>#REF!+D34+#REF!+D45</f>
        <v>#REF!</v>
      </c>
      <c r="E33" s="100" t="e">
        <f>#REF!+E34+#REF!+E45</f>
        <v>#REF!</v>
      </c>
      <c r="F33" s="24">
        <f>F34</f>
        <v>6006.9</v>
      </c>
      <c r="G33" s="24">
        <f>G34</f>
        <v>6006.799999999999</v>
      </c>
      <c r="H33" s="19">
        <f t="shared" si="0"/>
        <v>99.99833524779837</v>
      </c>
    </row>
    <row r="34" spans="1:8" s="7" customFormat="1" ht="114.75" customHeight="1" outlineLevel="1">
      <c r="A34" s="29" t="s">
        <v>22</v>
      </c>
      <c r="B34" s="33" t="s">
        <v>142</v>
      </c>
      <c r="C34" s="100" t="e">
        <f>C35+C37+C41</f>
        <v>#REF!</v>
      </c>
      <c r="D34" s="100" t="e">
        <f>D35+D37+D41</f>
        <v>#REF!</v>
      </c>
      <c r="E34" s="100" t="e">
        <f>E35+E37+E41</f>
        <v>#REF!</v>
      </c>
      <c r="F34" s="20">
        <f>F39+F35+F41+F44</f>
        <v>6006.9</v>
      </c>
      <c r="G34" s="20">
        <f>G39+G41+G44+G35-0.1</f>
        <v>6006.799999999999</v>
      </c>
      <c r="H34" s="22">
        <f t="shared" si="0"/>
        <v>99.99833524779837</v>
      </c>
    </row>
    <row r="35" spans="1:8" s="4" customFormat="1" ht="85.5" customHeight="1">
      <c r="A35" s="105" t="s">
        <v>40</v>
      </c>
      <c r="B35" s="106" t="s">
        <v>46</v>
      </c>
      <c r="C35" s="102" t="e">
        <f>C36+#REF!</f>
        <v>#REF!</v>
      </c>
      <c r="D35" s="102" t="e">
        <f>D36+#REF!</f>
        <v>#REF!</v>
      </c>
      <c r="E35" s="102" t="e">
        <f>E36+#REF!</f>
        <v>#REF!</v>
      </c>
      <c r="F35" s="23">
        <f>F36+F37</f>
        <v>3197</v>
      </c>
      <c r="G35" s="23">
        <f>G36+G37+G38-0.1</f>
        <v>3196.9999999999995</v>
      </c>
      <c r="H35" s="22">
        <f t="shared" si="0"/>
        <v>99.99999999999999</v>
      </c>
    </row>
    <row r="36" spans="1:8" ht="110.25" customHeight="1">
      <c r="A36" s="32" t="s">
        <v>185</v>
      </c>
      <c r="B36" s="33" t="s">
        <v>158</v>
      </c>
      <c r="C36" s="102"/>
      <c r="D36" s="102"/>
      <c r="E36" s="31">
        <v>2379.5</v>
      </c>
      <c r="F36" s="20">
        <v>1069.7</v>
      </c>
      <c r="G36" s="20">
        <v>1069.7</v>
      </c>
      <c r="H36" s="22">
        <f t="shared" si="0"/>
        <v>100</v>
      </c>
    </row>
    <row r="37" spans="1:8" ht="113.25" customHeight="1">
      <c r="A37" s="32" t="s">
        <v>186</v>
      </c>
      <c r="B37" s="33" t="s">
        <v>159</v>
      </c>
      <c r="C37" s="102" t="e">
        <f>#REF!</f>
        <v>#REF!</v>
      </c>
      <c r="D37" s="102" t="e">
        <f>#REF!</f>
        <v>#REF!</v>
      </c>
      <c r="E37" s="102" t="e">
        <f>#REF!</f>
        <v>#REF!</v>
      </c>
      <c r="F37" s="23">
        <v>2127.3</v>
      </c>
      <c r="G37" s="23">
        <v>2122.7</v>
      </c>
      <c r="H37" s="22">
        <f t="shared" si="0"/>
        <v>99.78376345602406</v>
      </c>
    </row>
    <row r="38" spans="1:8" s="8" customFormat="1" ht="119.25" customHeight="1">
      <c r="A38" s="32" t="s">
        <v>300</v>
      </c>
      <c r="B38" s="33" t="s">
        <v>301</v>
      </c>
      <c r="C38" s="102"/>
      <c r="D38" s="102"/>
      <c r="E38" s="102"/>
      <c r="F38" s="23">
        <v>0</v>
      </c>
      <c r="G38" s="23">
        <v>4.7</v>
      </c>
      <c r="H38" s="22"/>
    </row>
    <row r="39" spans="1:8" ht="111.75" customHeight="1">
      <c r="A39" s="32" t="s">
        <v>302</v>
      </c>
      <c r="B39" s="104" t="s">
        <v>303</v>
      </c>
      <c r="C39" s="102"/>
      <c r="D39" s="102"/>
      <c r="E39" s="102"/>
      <c r="F39" s="23">
        <f>F40</f>
        <v>92.2</v>
      </c>
      <c r="G39" s="23">
        <f>G40</f>
        <v>92.2</v>
      </c>
      <c r="H39" s="22">
        <f t="shared" si="0"/>
        <v>100</v>
      </c>
    </row>
    <row r="40" spans="1:8" s="4" customFormat="1" ht="117.75" customHeight="1">
      <c r="A40" s="32" t="s">
        <v>304</v>
      </c>
      <c r="B40" s="130" t="s">
        <v>305</v>
      </c>
      <c r="C40" s="102"/>
      <c r="D40" s="102"/>
      <c r="E40" s="102"/>
      <c r="F40" s="23">
        <v>92.2</v>
      </c>
      <c r="G40" s="23">
        <v>92.2</v>
      </c>
      <c r="H40" s="22">
        <f t="shared" si="0"/>
        <v>100</v>
      </c>
    </row>
    <row r="41" spans="1:8" ht="110.25" customHeight="1">
      <c r="A41" s="29" t="s">
        <v>23</v>
      </c>
      <c r="B41" s="33" t="s">
        <v>143</v>
      </c>
      <c r="C41" s="100">
        <f>C42</f>
        <v>1537</v>
      </c>
      <c r="D41" s="100">
        <f>D42</f>
        <v>2446.3</v>
      </c>
      <c r="E41" s="100">
        <f>E42</f>
        <v>2450</v>
      </c>
      <c r="F41" s="20">
        <f>F42+F43</f>
        <v>2717.5</v>
      </c>
      <c r="G41" s="20">
        <f>G42+G43</f>
        <v>2717.5</v>
      </c>
      <c r="H41" s="22">
        <f t="shared" si="0"/>
        <v>100</v>
      </c>
    </row>
    <row r="42" spans="1:8" s="4" customFormat="1" ht="98.25" customHeight="1">
      <c r="A42" s="105" t="s">
        <v>24</v>
      </c>
      <c r="B42" s="106" t="s">
        <v>144</v>
      </c>
      <c r="C42" s="102">
        <v>1537</v>
      </c>
      <c r="D42" s="102">
        <v>2446.3</v>
      </c>
      <c r="E42" s="102">
        <v>2450</v>
      </c>
      <c r="F42" s="20">
        <v>2717.5</v>
      </c>
      <c r="G42" s="20">
        <v>2715.5</v>
      </c>
      <c r="H42" s="22">
        <f t="shared" si="0"/>
        <v>99.92640294388224</v>
      </c>
    </row>
    <row r="43" spans="1:8" s="7" customFormat="1" ht="97.5" customHeight="1" outlineLevel="1">
      <c r="A43" s="105" t="s">
        <v>306</v>
      </c>
      <c r="B43" s="33" t="s">
        <v>307</v>
      </c>
      <c r="C43" s="102"/>
      <c r="D43" s="102"/>
      <c r="E43" s="102"/>
      <c r="F43" s="107">
        <v>0</v>
      </c>
      <c r="G43" s="20">
        <v>2</v>
      </c>
      <c r="H43" s="22"/>
    </row>
    <row r="44" spans="1:8" s="7" customFormat="1" ht="61.5" customHeight="1" outlineLevel="1">
      <c r="A44" s="108" t="s">
        <v>308</v>
      </c>
      <c r="B44" s="109" t="s">
        <v>309</v>
      </c>
      <c r="C44" s="102"/>
      <c r="D44" s="102"/>
      <c r="E44" s="102"/>
      <c r="F44" s="20">
        <f>F45</f>
        <v>0.2</v>
      </c>
      <c r="G44" s="20">
        <f>G45</f>
        <v>0.2</v>
      </c>
      <c r="H44" s="22">
        <f t="shared" si="0"/>
        <v>100</v>
      </c>
    </row>
    <row r="45" spans="1:8" s="9" customFormat="1" ht="57" customHeight="1">
      <c r="A45" s="108" t="s">
        <v>310</v>
      </c>
      <c r="B45" s="109" t="s">
        <v>311</v>
      </c>
      <c r="C45" s="31">
        <f>C46</f>
        <v>481</v>
      </c>
      <c r="D45" s="31">
        <f>D46</f>
        <v>1736.9</v>
      </c>
      <c r="E45" s="31">
        <f>E46</f>
        <v>0</v>
      </c>
      <c r="F45" s="20">
        <f>F46</f>
        <v>0.2</v>
      </c>
      <c r="G45" s="20">
        <f>G46</f>
        <v>0.2</v>
      </c>
      <c r="H45" s="22">
        <f t="shared" si="0"/>
        <v>100</v>
      </c>
    </row>
    <row r="46" spans="1:8" s="9" customFormat="1" ht="142.5" customHeight="1">
      <c r="A46" s="108" t="s">
        <v>312</v>
      </c>
      <c r="B46" s="109" t="s">
        <v>313</v>
      </c>
      <c r="C46" s="102">
        <v>481</v>
      </c>
      <c r="D46" s="102">
        <v>1736.9</v>
      </c>
      <c r="E46" s="102"/>
      <c r="F46" s="20">
        <v>0.2</v>
      </c>
      <c r="G46" s="20">
        <v>0.2</v>
      </c>
      <c r="H46" s="22">
        <f t="shared" si="0"/>
        <v>100</v>
      </c>
    </row>
    <row r="47" spans="1:8" s="4" customFormat="1" ht="42" customHeight="1">
      <c r="A47" s="86" t="s">
        <v>25</v>
      </c>
      <c r="B47" s="103" t="s">
        <v>26</v>
      </c>
      <c r="C47" s="100">
        <f>C48</f>
        <v>1151</v>
      </c>
      <c r="D47" s="100">
        <f>D48</f>
        <v>720.4</v>
      </c>
      <c r="E47" s="100">
        <f>E48</f>
        <v>840.7</v>
      </c>
      <c r="F47" s="18">
        <f>F48+F49+F50+F51+F52</f>
        <v>1760.2</v>
      </c>
      <c r="G47" s="18">
        <f>G48+G49+G50+G51+G52-0.1</f>
        <v>1799.3</v>
      </c>
      <c r="H47" s="19">
        <f t="shared" si="0"/>
        <v>102.22133848426313</v>
      </c>
    </row>
    <row r="48" spans="1:8" s="4" customFormat="1" ht="34.5" customHeight="1">
      <c r="A48" s="29" t="s">
        <v>67</v>
      </c>
      <c r="B48" s="30" t="s">
        <v>123</v>
      </c>
      <c r="C48" s="102">
        <v>1151</v>
      </c>
      <c r="D48" s="102">
        <v>720.4</v>
      </c>
      <c r="E48" s="102">
        <v>840.7</v>
      </c>
      <c r="F48" s="16">
        <v>282.7</v>
      </c>
      <c r="G48" s="20">
        <v>283.1</v>
      </c>
      <c r="H48" s="22">
        <f>G48/F48*100</f>
        <v>100.14149274849665</v>
      </c>
    </row>
    <row r="49" spans="1:8" s="4" customFormat="1" ht="42" customHeight="1">
      <c r="A49" s="29" t="s">
        <v>68</v>
      </c>
      <c r="B49" s="30" t="s">
        <v>122</v>
      </c>
      <c r="C49" s="102"/>
      <c r="D49" s="102"/>
      <c r="E49" s="102"/>
      <c r="F49" s="20">
        <v>-1.9</v>
      </c>
      <c r="G49" s="20">
        <v>-1.9</v>
      </c>
      <c r="H49" s="22">
        <f>G49/F49*100</f>
        <v>100</v>
      </c>
    </row>
    <row r="50" spans="1:8" s="4" customFormat="1" ht="36" customHeight="1">
      <c r="A50" s="29" t="s">
        <v>69</v>
      </c>
      <c r="B50" s="30" t="s">
        <v>80</v>
      </c>
      <c r="C50" s="102"/>
      <c r="D50" s="102"/>
      <c r="E50" s="102"/>
      <c r="F50" s="20">
        <v>1119.3</v>
      </c>
      <c r="G50" s="20">
        <v>1158.1</v>
      </c>
      <c r="H50" s="22">
        <f t="shared" si="0"/>
        <v>103.46645224694004</v>
      </c>
    </row>
    <row r="51" spans="1:8" ht="35.25" customHeight="1">
      <c r="A51" s="29" t="s">
        <v>70</v>
      </c>
      <c r="B51" s="30" t="s">
        <v>81</v>
      </c>
      <c r="C51" s="102"/>
      <c r="D51" s="102"/>
      <c r="E51" s="102"/>
      <c r="F51" s="20">
        <v>359.4</v>
      </c>
      <c r="G51" s="20">
        <v>359.4</v>
      </c>
      <c r="H51" s="22">
        <f t="shared" si="0"/>
        <v>100</v>
      </c>
    </row>
    <row r="52" spans="1:8" ht="71.25" customHeight="1">
      <c r="A52" s="29" t="s">
        <v>190</v>
      </c>
      <c r="B52" s="104" t="s">
        <v>191</v>
      </c>
      <c r="C52" s="102"/>
      <c r="D52" s="102"/>
      <c r="E52" s="102"/>
      <c r="F52" s="20">
        <v>0.7</v>
      </c>
      <c r="G52" s="20">
        <v>0.7</v>
      </c>
      <c r="H52" s="22">
        <f t="shared" si="0"/>
        <v>100</v>
      </c>
    </row>
    <row r="53" spans="1:8" ht="48" customHeight="1">
      <c r="A53" s="86" t="s">
        <v>56</v>
      </c>
      <c r="B53" s="103" t="s">
        <v>314</v>
      </c>
      <c r="C53" s="69"/>
      <c r="D53" s="69"/>
      <c r="E53" s="69"/>
      <c r="F53" s="18">
        <f>F54+F56</f>
        <v>244.5</v>
      </c>
      <c r="G53" s="18">
        <f>G54+G56</f>
        <v>395.09999999999997</v>
      </c>
      <c r="H53" s="19">
        <f t="shared" si="0"/>
        <v>161.59509202453987</v>
      </c>
    </row>
    <row r="54" spans="1:8" ht="28.5" customHeight="1">
      <c r="A54" s="29" t="s">
        <v>87</v>
      </c>
      <c r="B54" s="30" t="s">
        <v>88</v>
      </c>
      <c r="C54" s="69"/>
      <c r="D54" s="69"/>
      <c r="E54" s="69"/>
      <c r="F54" s="20">
        <f>F55</f>
        <v>15.9</v>
      </c>
      <c r="G54" s="20">
        <f>G55</f>
        <v>15.9</v>
      </c>
      <c r="H54" s="22">
        <f t="shared" si="0"/>
        <v>100</v>
      </c>
    </row>
    <row r="55" spans="1:8" ht="54.75" customHeight="1">
      <c r="A55" s="29" t="s">
        <v>101</v>
      </c>
      <c r="B55" s="30" t="s">
        <v>63</v>
      </c>
      <c r="C55" s="102"/>
      <c r="D55" s="102"/>
      <c r="E55" s="102"/>
      <c r="F55" s="20">
        <v>15.9</v>
      </c>
      <c r="G55" s="20">
        <v>15.9</v>
      </c>
      <c r="H55" s="22">
        <f t="shared" si="0"/>
        <v>100</v>
      </c>
    </row>
    <row r="56" spans="1:8" ht="41.25" customHeight="1">
      <c r="A56" s="29" t="s">
        <v>89</v>
      </c>
      <c r="B56" s="30" t="s">
        <v>90</v>
      </c>
      <c r="C56" s="102"/>
      <c r="D56" s="102"/>
      <c r="E56" s="102"/>
      <c r="F56" s="20">
        <f>F57</f>
        <v>228.6</v>
      </c>
      <c r="G56" s="20">
        <f>G57</f>
        <v>379.2</v>
      </c>
      <c r="H56" s="22">
        <f t="shared" si="0"/>
        <v>165.87926509186352</v>
      </c>
    </row>
    <row r="57" spans="1:8" ht="37.5" customHeight="1">
      <c r="A57" s="29" t="s">
        <v>102</v>
      </c>
      <c r="B57" s="30" t="s">
        <v>64</v>
      </c>
      <c r="C57" s="102"/>
      <c r="D57" s="102"/>
      <c r="E57" s="102"/>
      <c r="F57" s="20">
        <v>228.6</v>
      </c>
      <c r="G57" s="20">
        <v>379.2</v>
      </c>
      <c r="H57" s="22">
        <f t="shared" si="0"/>
        <v>165.87926509186352</v>
      </c>
    </row>
    <row r="58" spans="1:8" ht="34.5" customHeight="1">
      <c r="A58" s="86" t="s">
        <v>27</v>
      </c>
      <c r="B58" s="103" t="s">
        <v>28</v>
      </c>
      <c r="C58" s="100" t="e">
        <f>#REF!</f>
        <v>#REF!</v>
      </c>
      <c r="D58" s="100" t="e">
        <f>#REF!</f>
        <v>#REF!</v>
      </c>
      <c r="E58" s="100" t="e">
        <f>#REF!</f>
        <v>#REF!</v>
      </c>
      <c r="F58" s="18">
        <f>F59+F64</f>
        <v>1876.9</v>
      </c>
      <c r="G58" s="18">
        <f>G59+G64</f>
        <v>1944</v>
      </c>
      <c r="H58" s="19">
        <f t="shared" si="0"/>
        <v>103.57504395545847</v>
      </c>
    </row>
    <row r="59" spans="1:8" ht="124.5" customHeight="1">
      <c r="A59" s="110" t="s">
        <v>103</v>
      </c>
      <c r="B59" s="111" t="s">
        <v>151</v>
      </c>
      <c r="C59" s="100"/>
      <c r="D59" s="100"/>
      <c r="E59" s="100"/>
      <c r="F59" s="20">
        <f>F61+F60+F62</f>
        <v>1217.7</v>
      </c>
      <c r="G59" s="20">
        <f>G61+G60+G62</f>
        <v>1224.4</v>
      </c>
      <c r="H59" s="22">
        <f t="shared" si="0"/>
        <v>100.55021762338836</v>
      </c>
    </row>
    <row r="60" spans="1:8" ht="119.25" customHeight="1">
      <c r="A60" s="31" t="s">
        <v>121</v>
      </c>
      <c r="B60" s="112" t="s">
        <v>120</v>
      </c>
      <c r="C60" s="100"/>
      <c r="D60" s="100"/>
      <c r="E60" s="100"/>
      <c r="F60" s="20">
        <v>35.9</v>
      </c>
      <c r="G60" s="20">
        <v>42.6</v>
      </c>
      <c r="H60" s="22"/>
    </row>
    <row r="61" spans="1:8" ht="129.75" customHeight="1">
      <c r="A61" s="29" t="s">
        <v>65</v>
      </c>
      <c r="B61" s="30" t="s">
        <v>66</v>
      </c>
      <c r="C61" s="102"/>
      <c r="D61" s="102"/>
      <c r="E61" s="102"/>
      <c r="F61" s="20">
        <v>1150.8</v>
      </c>
      <c r="G61" s="20">
        <v>1143.9</v>
      </c>
      <c r="H61" s="22">
        <f t="shared" si="0"/>
        <v>99.40041710114704</v>
      </c>
    </row>
    <row r="62" spans="1:8" ht="126.75" customHeight="1">
      <c r="A62" s="29" t="s">
        <v>315</v>
      </c>
      <c r="B62" s="30" t="s">
        <v>316</v>
      </c>
      <c r="C62" s="102"/>
      <c r="D62" s="102"/>
      <c r="E62" s="102"/>
      <c r="F62" s="20">
        <v>31</v>
      </c>
      <c r="G62" s="20">
        <v>37.9</v>
      </c>
      <c r="H62" s="22"/>
    </row>
    <row r="63" spans="1:8" ht="54.75" customHeight="1">
      <c r="A63" s="113" t="s">
        <v>317</v>
      </c>
      <c r="B63" s="106" t="s">
        <v>164</v>
      </c>
      <c r="C63" s="102"/>
      <c r="D63" s="102"/>
      <c r="E63" s="102"/>
      <c r="F63" s="20">
        <f>F64</f>
        <v>659.1999999999999</v>
      </c>
      <c r="G63" s="20">
        <f>G64</f>
        <v>719.6</v>
      </c>
      <c r="H63" s="22">
        <f t="shared" si="0"/>
        <v>109.16262135922332</v>
      </c>
    </row>
    <row r="64" spans="1:8" ht="45.75" customHeight="1">
      <c r="A64" s="94" t="s">
        <v>175</v>
      </c>
      <c r="B64" s="30" t="s">
        <v>91</v>
      </c>
      <c r="C64" s="102"/>
      <c r="D64" s="102"/>
      <c r="E64" s="102"/>
      <c r="F64" s="20">
        <f>F65+F66-0.1</f>
        <v>659.1999999999999</v>
      </c>
      <c r="G64" s="114">
        <f>G65+G66+0.1</f>
        <v>719.6</v>
      </c>
      <c r="H64" s="22">
        <f t="shared" si="0"/>
        <v>109.16262135922332</v>
      </c>
    </row>
    <row r="65" spans="1:8" ht="76.5" customHeight="1">
      <c r="A65" s="32" t="s">
        <v>161</v>
      </c>
      <c r="B65" s="33" t="s">
        <v>160</v>
      </c>
      <c r="C65" s="102"/>
      <c r="D65" s="102"/>
      <c r="E65" s="102"/>
      <c r="F65" s="20">
        <v>221.9</v>
      </c>
      <c r="G65" s="20">
        <v>282.8</v>
      </c>
      <c r="H65" s="22">
        <f t="shared" si="0"/>
        <v>127.44479495268139</v>
      </c>
    </row>
    <row r="66" spans="1:8" ht="74.25" customHeight="1">
      <c r="A66" s="32" t="s">
        <v>162</v>
      </c>
      <c r="B66" s="33" t="s">
        <v>163</v>
      </c>
      <c r="C66" s="102"/>
      <c r="D66" s="102"/>
      <c r="E66" s="102"/>
      <c r="F66" s="20">
        <v>437.4</v>
      </c>
      <c r="G66" s="16">
        <v>436.7</v>
      </c>
      <c r="H66" s="22">
        <f>G66/F66*100</f>
        <v>99.83996342021032</v>
      </c>
    </row>
    <row r="67" spans="1:8" ht="46.5" customHeight="1">
      <c r="A67" s="86" t="s">
        <v>29</v>
      </c>
      <c r="B67" s="97" t="s">
        <v>30</v>
      </c>
      <c r="C67" s="69">
        <v>972</v>
      </c>
      <c r="D67" s="69">
        <v>1008.7</v>
      </c>
      <c r="E67" s="100">
        <v>1145</v>
      </c>
      <c r="F67" s="18">
        <f>F68+F69+F70+F71+F73+F74+F75+F76+F79+F80+F78+F72</f>
        <v>915.2</v>
      </c>
      <c r="G67" s="18">
        <f>G68+G69+G70+G71+G73+G74+G75+G76+G79+G80+G78+G72</f>
        <v>1185.7000000000003</v>
      </c>
      <c r="H67" s="19">
        <f aca="true" t="shared" si="1" ref="H67:H115">G67/F67*100</f>
        <v>129.55638111888115</v>
      </c>
    </row>
    <row r="68" spans="1:8" ht="142.5" customHeight="1">
      <c r="A68" s="32" t="s">
        <v>71</v>
      </c>
      <c r="B68" s="33" t="s">
        <v>157</v>
      </c>
      <c r="C68" s="69"/>
      <c r="D68" s="69"/>
      <c r="E68" s="100"/>
      <c r="F68" s="20">
        <v>27</v>
      </c>
      <c r="G68" s="20">
        <v>44.7</v>
      </c>
      <c r="H68" s="22">
        <f t="shared" si="1"/>
        <v>165.55555555555557</v>
      </c>
    </row>
    <row r="69" spans="1:8" ht="83.25" customHeight="1">
      <c r="A69" s="32" t="s">
        <v>72</v>
      </c>
      <c r="B69" s="33" t="s">
        <v>73</v>
      </c>
      <c r="C69" s="69"/>
      <c r="D69" s="69"/>
      <c r="E69" s="100"/>
      <c r="F69" s="20">
        <v>2</v>
      </c>
      <c r="G69" s="20">
        <v>2</v>
      </c>
      <c r="H69" s="22">
        <f t="shared" si="1"/>
        <v>100</v>
      </c>
    </row>
    <row r="70" spans="1:8" ht="89.25" customHeight="1">
      <c r="A70" s="32" t="s">
        <v>74</v>
      </c>
      <c r="B70" s="33" t="s">
        <v>75</v>
      </c>
      <c r="C70" s="69"/>
      <c r="D70" s="69"/>
      <c r="E70" s="100"/>
      <c r="F70" s="20">
        <v>14.9</v>
      </c>
      <c r="G70" s="20">
        <v>14.9</v>
      </c>
      <c r="H70" s="22">
        <f t="shared" si="1"/>
        <v>100</v>
      </c>
    </row>
    <row r="71" spans="1:8" ht="92.25" customHeight="1">
      <c r="A71" s="32" t="s">
        <v>99</v>
      </c>
      <c r="B71" s="34" t="s">
        <v>100</v>
      </c>
      <c r="C71" s="69"/>
      <c r="D71" s="69"/>
      <c r="E71" s="100"/>
      <c r="F71" s="20">
        <v>60.6</v>
      </c>
      <c r="G71" s="20">
        <v>68</v>
      </c>
      <c r="H71" s="22">
        <f t="shared" si="1"/>
        <v>112.21122112211222</v>
      </c>
    </row>
    <row r="72" spans="1:8" ht="63.75" customHeight="1">
      <c r="A72" s="32" t="s">
        <v>98</v>
      </c>
      <c r="B72" s="104" t="s">
        <v>93</v>
      </c>
      <c r="C72" s="69"/>
      <c r="D72" s="69"/>
      <c r="E72" s="100"/>
      <c r="F72" s="20">
        <v>120</v>
      </c>
      <c r="G72" s="20">
        <v>120.9</v>
      </c>
      <c r="H72" s="22">
        <f t="shared" si="1"/>
        <v>100.75</v>
      </c>
    </row>
    <row r="73" spans="1:8" ht="42" customHeight="1">
      <c r="A73" s="32" t="s">
        <v>76</v>
      </c>
      <c r="B73" s="33" t="s">
        <v>77</v>
      </c>
      <c r="C73" s="69"/>
      <c r="D73" s="69"/>
      <c r="E73" s="100"/>
      <c r="F73" s="20">
        <v>60</v>
      </c>
      <c r="G73" s="20">
        <v>60</v>
      </c>
      <c r="H73" s="22">
        <f t="shared" si="1"/>
        <v>100</v>
      </c>
    </row>
    <row r="74" spans="1:8" ht="79.5" customHeight="1">
      <c r="A74" s="32" t="s">
        <v>94</v>
      </c>
      <c r="B74" s="33" t="s">
        <v>95</v>
      </c>
      <c r="C74" s="69"/>
      <c r="D74" s="69"/>
      <c r="E74" s="100"/>
      <c r="F74" s="20">
        <v>0</v>
      </c>
      <c r="G74" s="20">
        <v>0.2</v>
      </c>
      <c r="H74" s="22"/>
    </row>
    <row r="75" spans="1:8" ht="53.25" customHeight="1">
      <c r="A75" s="32" t="s">
        <v>84</v>
      </c>
      <c r="B75" s="38" t="s">
        <v>85</v>
      </c>
      <c r="C75" s="69"/>
      <c r="D75" s="69"/>
      <c r="E75" s="100"/>
      <c r="F75" s="20">
        <v>10.3</v>
      </c>
      <c r="G75" s="23">
        <v>236.3</v>
      </c>
      <c r="H75" s="22" t="s">
        <v>338</v>
      </c>
    </row>
    <row r="76" spans="1:8" ht="41.25" customHeight="1" hidden="1">
      <c r="A76" s="32" t="s">
        <v>145</v>
      </c>
      <c r="B76" s="30" t="s">
        <v>146</v>
      </c>
      <c r="C76" s="69"/>
      <c r="D76" s="69"/>
      <c r="E76" s="100"/>
      <c r="F76" s="20">
        <v>0</v>
      </c>
      <c r="G76" s="23">
        <v>0</v>
      </c>
      <c r="H76" s="22" t="e">
        <f t="shared" si="1"/>
        <v>#DIV/0!</v>
      </c>
    </row>
    <row r="77" spans="1:8" ht="41.25" customHeight="1" hidden="1">
      <c r="A77" s="32"/>
      <c r="B77" s="30"/>
      <c r="C77" s="69"/>
      <c r="D77" s="69"/>
      <c r="E77" s="100"/>
      <c r="F77" s="20"/>
      <c r="G77" s="23"/>
      <c r="H77" s="22"/>
    </row>
    <row r="78" spans="1:8" ht="88.5" customHeight="1">
      <c r="A78" s="115" t="s">
        <v>187</v>
      </c>
      <c r="B78" s="106" t="s">
        <v>165</v>
      </c>
      <c r="C78" s="69"/>
      <c r="D78" s="69"/>
      <c r="E78" s="100"/>
      <c r="F78" s="20">
        <v>35</v>
      </c>
      <c r="G78" s="23">
        <v>36.4</v>
      </c>
      <c r="H78" s="22">
        <f t="shared" si="1"/>
        <v>104</v>
      </c>
    </row>
    <row r="79" spans="1:8" ht="78" customHeight="1">
      <c r="A79" s="32" t="s">
        <v>83</v>
      </c>
      <c r="B79" s="30" t="s">
        <v>86</v>
      </c>
      <c r="C79" s="69"/>
      <c r="D79" s="69"/>
      <c r="E79" s="100"/>
      <c r="F79" s="20">
        <v>202</v>
      </c>
      <c r="G79" s="20">
        <v>213.7</v>
      </c>
      <c r="H79" s="22">
        <f t="shared" si="1"/>
        <v>105.79207920792079</v>
      </c>
    </row>
    <row r="80" spans="1:8" ht="53.25" customHeight="1">
      <c r="A80" s="32" t="s">
        <v>78</v>
      </c>
      <c r="B80" s="33" t="s">
        <v>79</v>
      </c>
      <c r="C80" s="69"/>
      <c r="D80" s="69"/>
      <c r="E80" s="100"/>
      <c r="F80" s="20">
        <v>383.4</v>
      </c>
      <c r="G80" s="20">
        <v>388.6</v>
      </c>
      <c r="H80" s="22">
        <f t="shared" si="1"/>
        <v>101.35628586332813</v>
      </c>
    </row>
    <row r="81" spans="1:8" ht="36" customHeight="1">
      <c r="A81" s="86" t="s">
        <v>318</v>
      </c>
      <c r="B81" s="116" t="s">
        <v>319</v>
      </c>
      <c r="C81" s="100" t="e">
        <f>#REF!+#REF!</f>
        <v>#REF!</v>
      </c>
      <c r="D81" s="100" t="e">
        <f>#REF!+#REF!</f>
        <v>#REF!</v>
      </c>
      <c r="E81" s="100" t="e">
        <f>#REF!+#REF!</f>
        <v>#REF!</v>
      </c>
      <c r="F81" s="18">
        <f>F82</f>
        <v>0</v>
      </c>
      <c r="G81" s="18">
        <f>G82+G84</f>
        <v>9.2</v>
      </c>
      <c r="H81" s="18"/>
    </row>
    <row r="82" spans="1:8" ht="45" customHeight="1" hidden="1">
      <c r="A82" s="29" t="s">
        <v>320</v>
      </c>
      <c r="B82" s="117" t="s">
        <v>321</v>
      </c>
      <c r="C82" s="100"/>
      <c r="D82" s="100"/>
      <c r="E82" s="100"/>
      <c r="F82" s="20">
        <f>F83</f>
        <v>0</v>
      </c>
      <c r="G82" s="20">
        <v>0</v>
      </c>
      <c r="H82" s="20"/>
    </row>
    <row r="83" spans="1:8" ht="32.25" customHeight="1" hidden="1">
      <c r="A83" s="94" t="s">
        <v>322</v>
      </c>
      <c r="B83" s="30" t="s">
        <v>323</v>
      </c>
      <c r="C83" s="102"/>
      <c r="D83" s="102"/>
      <c r="E83" s="102"/>
      <c r="F83" s="20">
        <v>0</v>
      </c>
      <c r="G83" s="20">
        <v>0</v>
      </c>
      <c r="H83" s="20"/>
    </row>
    <row r="84" spans="1:8" ht="33" customHeight="1">
      <c r="A84" s="94" t="s">
        <v>324</v>
      </c>
      <c r="B84" s="30" t="s">
        <v>325</v>
      </c>
      <c r="C84" s="102"/>
      <c r="D84" s="102"/>
      <c r="E84" s="102"/>
      <c r="F84" s="20">
        <f>F85</f>
        <v>0</v>
      </c>
      <c r="G84" s="20">
        <f>G85</f>
        <v>9.2</v>
      </c>
      <c r="H84" s="22"/>
    </row>
    <row r="85" spans="1:8" ht="33" customHeight="1">
      <c r="A85" s="94" t="s">
        <v>326</v>
      </c>
      <c r="B85" s="30" t="s">
        <v>327</v>
      </c>
      <c r="C85" s="102"/>
      <c r="D85" s="102"/>
      <c r="E85" s="102"/>
      <c r="F85" s="20">
        <v>0</v>
      </c>
      <c r="G85" s="20">
        <v>9.2</v>
      </c>
      <c r="H85" s="22"/>
    </row>
    <row r="86" spans="1:8" ht="24" customHeight="1">
      <c r="A86" s="35" t="s">
        <v>31</v>
      </c>
      <c r="B86" s="36" t="s">
        <v>32</v>
      </c>
      <c r="C86" s="118" t="e">
        <f>C87+#REF!</f>
        <v>#REF!</v>
      </c>
      <c r="D86" s="118" t="e">
        <f>D87+#REF!+D88+#REF!+D99</f>
        <v>#REF!</v>
      </c>
      <c r="E86" s="118" t="e">
        <f>E87+#REF!+E88+#REF!+E99</f>
        <v>#REF!</v>
      </c>
      <c r="F86" s="24">
        <f>F87+F114+F119</f>
        <v>611299.8999999999</v>
      </c>
      <c r="G86" s="24">
        <f>G87+G114+G119</f>
        <v>589738.7999999999</v>
      </c>
      <c r="H86" s="25">
        <f t="shared" si="1"/>
        <v>96.47290961441348</v>
      </c>
    </row>
    <row r="87" spans="1:8" ht="81" customHeight="1">
      <c r="A87" s="35" t="s">
        <v>33</v>
      </c>
      <c r="B87" s="36" t="s">
        <v>61</v>
      </c>
      <c r="C87" s="118" t="e">
        <f>SUM(C88+#REF!+C99)</f>
        <v>#REF!</v>
      </c>
      <c r="D87" s="118">
        <v>16522.8</v>
      </c>
      <c r="E87" s="118"/>
      <c r="F87" s="24">
        <f>F88+F92+F99+F110</f>
        <v>611399.6</v>
      </c>
      <c r="G87" s="24">
        <f>G88+G92+G99+G110</f>
        <v>589838.5</v>
      </c>
      <c r="H87" s="25">
        <f aca="true" t="shared" si="2" ref="H87:H92">G87/F87*100</f>
        <v>96.47348477166162</v>
      </c>
    </row>
    <row r="88" spans="1:8" ht="35.25" customHeight="1">
      <c r="A88" s="35" t="s">
        <v>152</v>
      </c>
      <c r="B88" s="36" t="s">
        <v>153</v>
      </c>
      <c r="C88" s="17"/>
      <c r="D88" s="17"/>
      <c r="E88" s="17"/>
      <c r="F88" s="24">
        <f>F89</f>
        <v>151136.09999999998</v>
      </c>
      <c r="G88" s="24">
        <f>G89</f>
        <v>151136.09999999998</v>
      </c>
      <c r="H88" s="25">
        <f t="shared" si="2"/>
        <v>100</v>
      </c>
    </row>
    <row r="89" spans="1:8" ht="33" customHeight="1">
      <c r="A89" s="37" t="s">
        <v>43</v>
      </c>
      <c r="B89" s="38" t="s">
        <v>34</v>
      </c>
      <c r="C89" s="119">
        <v>78312.3</v>
      </c>
      <c r="D89" s="119">
        <v>124060</v>
      </c>
      <c r="E89" s="119">
        <v>107010</v>
      </c>
      <c r="F89" s="21">
        <f>F90+F91</f>
        <v>151136.09999999998</v>
      </c>
      <c r="G89" s="21">
        <f>G90+G91</f>
        <v>151136.09999999998</v>
      </c>
      <c r="H89" s="26">
        <f t="shared" si="2"/>
        <v>100</v>
      </c>
    </row>
    <row r="90" spans="1:8" ht="51.75" customHeight="1">
      <c r="A90" s="37" t="s">
        <v>154</v>
      </c>
      <c r="B90" s="95" t="s">
        <v>155</v>
      </c>
      <c r="C90" s="17"/>
      <c r="D90" s="17"/>
      <c r="E90" s="17"/>
      <c r="F90" s="21">
        <v>150629.8</v>
      </c>
      <c r="G90" s="21">
        <v>150629.8</v>
      </c>
      <c r="H90" s="26">
        <f t="shared" si="2"/>
        <v>100</v>
      </c>
    </row>
    <row r="91" spans="1:8" ht="51.75" customHeight="1">
      <c r="A91" s="37" t="s">
        <v>339</v>
      </c>
      <c r="B91" s="95" t="s">
        <v>340</v>
      </c>
      <c r="C91" s="17"/>
      <c r="D91" s="17"/>
      <c r="E91" s="17"/>
      <c r="F91" s="21">
        <v>506.3</v>
      </c>
      <c r="G91" s="21">
        <v>506.3</v>
      </c>
      <c r="H91" s="26">
        <f t="shared" si="2"/>
        <v>100</v>
      </c>
    </row>
    <row r="92" spans="1:8" ht="48" customHeight="1">
      <c r="A92" s="35" t="s">
        <v>35</v>
      </c>
      <c r="B92" s="121" t="s">
        <v>177</v>
      </c>
      <c r="C92" s="17"/>
      <c r="D92" s="17"/>
      <c r="E92" s="17"/>
      <c r="F92" s="24">
        <f>F93+F96+F98+F94+F95+F97</f>
        <v>51862</v>
      </c>
      <c r="G92" s="24">
        <f>G93+G96+G98+G94+G95+G97</f>
        <v>31843.800000000003</v>
      </c>
      <c r="H92" s="25">
        <f t="shared" si="2"/>
        <v>61.40102579923644</v>
      </c>
    </row>
    <row r="93" spans="1:8" ht="42" customHeight="1">
      <c r="A93" s="37" t="s">
        <v>328</v>
      </c>
      <c r="B93" s="122" t="s">
        <v>329</v>
      </c>
      <c r="C93" s="119"/>
      <c r="D93" s="119"/>
      <c r="E93" s="119"/>
      <c r="F93" s="16">
        <v>2828.7</v>
      </c>
      <c r="G93" s="16">
        <v>2828.7</v>
      </c>
      <c r="H93" s="26">
        <f t="shared" si="1"/>
        <v>100</v>
      </c>
    </row>
    <row r="94" spans="1:8" ht="54.75" customHeight="1">
      <c r="A94" s="37" t="s">
        <v>341</v>
      </c>
      <c r="B94" s="122" t="s">
        <v>343</v>
      </c>
      <c r="C94" s="119"/>
      <c r="D94" s="119"/>
      <c r="E94" s="119"/>
      <c r="F94" s="16">
        <v>3000</v>
      </c>
      <c r="G94" s="16">
        <v>3000</v>
      </c>
      <c r="H94" s="26">
        <f t="shared" si="1"/>
        <v>100</v>
      </c>
    </row>
    <row r="95" spans="1:8" ht="72.75" customHeight="1">
      <c r="A95" s="37" t="s">
        <v>342</v>
      </c>
      <c r="B95" s="122" t="s">
        <v>344</v>
      </c>
      <c r="C95" s="119"/>
      <c r="D95" s="119"/>
      <c r="E95" s="119"/>
      <c r="F95" s="16">
        <v>362.4</v>
      </c>
      <c r="G95" s="16">
        <v>362.4</v>
      </c>
      <c r="H95" s="26">
        <f t="shared" si="1"/>
        <v>100</v>
      </c>
    </row>
    <row r="96" spans="1:8" ht="96" customHeight="1">
      <c r="A96" s="37" t="s">
        <v>148</v>
      </c>
      <c r="B96" s="123" t="s">
        <v>178</v>
      </c>
      <c r="C96" s="126"/>
      <c r="D96" s="126"/>
      <c r="E96" s="126"/>
      <c r="F96" s="127">
        <v>13923.1</v>
      </c>
      <c r="G96" s="127">
        <v>13923.1</v>
      </c>
      <c r="H96" s="128">
        <f t="shared" si="1"/>
        <v>100</v>
      </c>
    </row>
    <row r="97" spans="1:8" ht="66" customHeight="1">
      <c r="A97" s="125" t="s">
        <v>345</v>
      </c>
      <c r="B97" s="39" t="s">
        <v>346</v>
      </c>
      <c r="C97" s="119"/>
      <c r="D97" s="119"/>
      <c r="E97" s="119"/>
      <c r="F97" s="16">
        <v>1272.9</v>
      </c>
      <c r="G97" s="16">
        <v>1272.9</v>
      </c>
      <c r="H97" s="26">
        <f t="shared" si="1"/>
        <v>100</v>
      </c>
    </row>
    <row r="98" spans="1:8" ht="33.75" customHeight="1">
      <c r="A98" s="37" t="s">
        <v>126</v>
      </c>
      <c r="B98" s="38" t="s">
        <v>127</v>
      </c>
      <c r="C98" s="119"/>
      <c r="D98" s="119"/>
      <c r="E98" s="119"/>
      <c r="F98" s="16">
        <v>30474.9</v>
      </c>
      <c r="G98" s="16">
        <v>10456.7</v>
      </c>
      <c r="H98" s="26">
        <f t="shared" si="1"/>
        <v>34.312499794913194</v>
      </c>
    </row>
    <row r="99" spans="1:8" ht="45" customHeight="1">
      <c r="A99" s="35" t="s">
        <v>45</v>
      </c>
      <c r="B99" s="36" t="s">
        <v>128</v>
      </c>
      <c r="C99" s="17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99" s="17" t="e">
        <f>SUM(#REF!)</f>
        <v>#REF!</v>
      </c>
      <c r="E99" s="17" t="e">
        <f>SUM(#REF!)</f>
        <v>#REF!</v>
      </c>
      <c r="F99" s="27">
        <f>F100+F101+F102+F103+F104+F105+F106+F107+F109+F108</f>
        <v>402224.30000000005</v>
      </c>
      <c r="G99" s="27">
        <f>G100+G101+G102+G103+G104+G105+G106+G107+G109+G108</f>
        <v>400681.60000000003</v>
      </c>
      <c r="H99" s="25">
        <f t="shared" si="1"/>
        <v>99.61645778238659</v>
      </c>
    </row>
    <row r="100" spans="1:8" ht="56.25" customHeight="1">
      <c r="A100" s="37" t="s">
        <v>132</v>
      </c>
      <c r="B100" s="38" t="s">
        <v>129</v>
      </c>
      <c r="C100" s="17"/>
      <c r="D100" s="17"/>
      <c r="E100" s="17"/>
      <c r="F100" s="21">
        <v>1521.1</v>
      </c>
      <c r="G100" s="21">
        <v>1521.1</v>
      </c>
      <c r="H100" s="26">
        <f t="shared" si="1"/>
        <v>100</v>
      </c>
    </row>
    <row r="101" spans="1:8" ht="65.25" customHeight="1">
      <c r="A101" s="37" t="s">
        <v>149</v>
      </c>
      <c r="B101" s="38" t="s">
        <v>150</v>
      </c>
      <c r="C101" s="17"/>
      <c r="D101" s="17"/>
      <c r="E101" s="17"/>
      <c r="F101" s="21">
        <v>8.3</v>
      </c>
      <c r="G101" s="21">
        <v>8.3</v>
      </c>
      <c r="H101" s="26">
        <f t="shared" si="1"/>
        <v>100</v>
      </c>
    </row>
    <row r="102" spans="1:8" ht="52.5" customHeight="1">
      <c r="A102" s="37" t="s">
        <v>131</v>
      </c>
      <c r="B102" s="38" t="s">
        <v>130</v>
      </c>
      <c r="C102" s="17"/>
      <c r="D102" s="17"/>
      <c r="E102" s="17"/>
      <c r="F102" s="21">
        <v>6149</v>
      </c>
      <c r="G102" s="21">
        <v>6149</v>
      </c>
      <c r="H102" s="26">
        <f t="shared" si="1"/>
        <v>100</v>
      </c>
    </row>
    <row r="103" spans="1:8" ht="54.75" customHeight="1">
      <c r="A103" s="37" t="s">
        <v>134</v>
      </c>
      <c r="B103" s="40" t="s">
        <v>133</v>
      </c>
      <c r="C103" s="17"/>
      <c r="D103" s="17"/>
      <c r="E103" s="17"/>
      <c r="F103" s="21">
        <v>381495.6</v>
      </c>
      <c r="G103" s="21">
        <v>380235.6</v>
      </c>
      <c r="H103" s="26">
        <f t="shared" si="1"/>
        <v>99.6697209613951</v>
      </c>
    </row>
    <row r="104" spans="1:8" ht="96" customHeight="1">
      <c r="A104" s="37" t="s">
        <v>135</v>
      </c>
      <c r="B104" s="39" t="s">
        <v>188</v>
      </c>
      <c r="C104" s="124"/>
      <c r="D104" s="119"/>
      <c r="E104" s="119"/>
      <c r="F104" s="28">
        <v>5500</v>
      </c>
      <c r="G104" s="28">
        <v>5500</v>
      </c>
      <c r="H104" s="26">
        <f t="shared" si="1"/>
        <v>100</v>
      </c>
    </row>
    <row r="105" spans="1:8" ht="125.25" customHeight="1">
      <c r="A105" s="37" t="s">
        <v>136</v>
      </c>
      <c r="B105" s="39" t="s">
        <v>179</v>
      </c>
      <c r="C105" s="119"/>
      <c r="D105" s="119"/>
      <c r="E105" s="119"/>
      <c r="F105" s="16">
        <v>3765.1</v>
      </c>
      <c r="G105" s="16">
        <v>3765.1</v>
      </c>
      <c r="H105" s="26">
        <f t="shared" si="1"/>
        <v>100</v>
      </c>
    </row>
    <row r="106" spans="1:8" ht="104.25" customHeight="1">
      <c r="A106" s="37" t="s">
        <v>181</v>
      </c>
      <c r="B106" s="123" t="s">
        <v>182</v>
      </c>
      <c r="C106" s="119"/>
      <c r="D106" s="119"/>
      <c r="E106" s="119"/>
      <c r="F106" s="16">
        <v>1258.4</v>
      </c>
      <c r="G106" s="16">
        <v>1258.4</v>
      </c>
      <c r="H106" s="26">
        <f t="shared" si="1"/>
        <v>100</v>
      </c>
    </row>
    <row r="107" spans="1:8" ht="86.25" customHeight="1">
      <c r="A107" s="37" t="s">
        <v>183</v>
      </c>
      <c r="B107" s="39" t="s">
        <v>184</v>
      </c>
      <c r="C107" s="119"/>
      <c r="D107" s="119"/>
      <c r="E107" s="119"/>
      <c r="F107" s="16">
        <v>79.9</v>
      </c>
      <c r="G107" s="16">
        <v>79.9</v>
      </c>
      <c r="H107" s="26">
        <f t="shared" si="1"/>
        <v>100</v>
      </c>
    </row>
    <row r="108" spans="1:8" ht="52.5" customHeight="1">
      <c r="A108" s="37" t="s">
        <v>330</v>
      </c>
      <c r="B108" s="104" t="s">
        <v>331</v>
      </c>
      <c r="C108" s="119"/>
      <c r="D108" s="119"/>
      <c r="E108" s="119"/>
      <c r="F108" s="16">
        <v>1118.9</v>
      </c>
      <c r="G108" s="16">
        <v>836.2</v>
      </c>
      <c r="H108" s="26">
        <f t="shared" si="1"/>
        <v>74.73411386182858</v>
      </c>
    </row>
    <row r="109" spans="1:8" ht="41.25" customHeight="1">
      <c r="A109" s="37" t="s">
        <v>332</v>
      </c>
      <c r="B109" s="109" t="s">
        <v>333</v>
      </c>
      <c r="C109" s="119"/>
      <c r="D109" s="119"/>
      <c r="E109" s="119"/>
      <c r="F109" s="16">
        <v>1328</v>
      </c>
      <c r="G109" s="16">
        <v>1328</v>
      </c>
      <c r="H109" s="26">
        <f t="shared" si="1"/>
        <v>100</v>
      </c>
    </row>
    <row r="110" spans="1:8" ht="21.75" customHeight="1">
      <c r="A110" s="35" t="s">
        <v>42</v>
      </c>
      <c r="B110" s="41" t="s">
        <v>44</v>
      </c>
      <c r="C110" s="17"/>
      <c r="D110" s="17"/>
      <c r="E110" s="17"/>
      <c r="F110" s="24">
        <f>F111+F113+F112</f>
        <v>6177.2</v>
      </c>
      <c r="G110" s="24">
        <f>G111+G113+G112-0.1</f>
        <v>6176.999999999999</v>
      </c>
      <c r="H110" s="25">
        <f t="shared" si="1"/>
        <v>99.99676228712036</v>
      </c>
    </row>
    <row r="111" spans="1:8" ht="92.25" customHeight="1">
      <c r="A111" s="37" t="s">
        <v>137</v>
      </c>
      <c r="B111" s="42" t="s">
        <v>92</v>
      </c>
      <c r="C111" s="17"/>
      <c r="D111" s="17"/>
      <c r="E111" s="17">
        <v>4785.1</v>
      </c>
      <c r="F111" s="16">
        <v>2939.7</v>
      </c>
      <c r="G111" s="16">
        <v>2939.6</v>
      </c>
      <c r="H111" s="26">
        <f t="shared" si="1"/>
        <v>99.99659829234277</v>
      </c>
    </row>
    <row r="112" spans="1:8" ht="69" customHeight="1">
      <c r="A112" s="37" t="s">
        <v>347</v>
      </c>
      <c r="B112" s="42" t="s">
        <v>348</v>
      </c>
      <c r="C112" s="17"/>
      <c r="D112" s="17"/>
      <c r="E112" s="17"/>
      <c r="F112" s="16">
        <v>12.7</v>
      </c>
      <c r="G112" s="16">
        <v>12.7</v>
      </c>
      <c r="H112" s="26">
        <f t="shared" si="1"/>
        <v>100</v>
      </c>
    </row>
    <row r="113" spans="1:8" ht="38.25" customHeight="1">
      <c r="A113" s="37" t="s">
        <v>138</v>
      </c>
      <c r="B113" s="38" t="s">
        <v>57</v>
      </c>
      <c r="C113" s="17"/>
      <c r="D113" s="17"/>
      <c r="E113" s="17"/>
      <c r="F113" s="16">
        <v>3224.8</v>
      </c>
      <c r="G113" s="16">
        <v>3224.8</v>
      </c>
      <c r="H113" s="26">
        <f t="shared" si="1"/>
        <v>100</v>
      </c>
    </row>
    <row r="114" spans="1:8" ht="114">
      <c r="A114" s="35" t="s">
        <v>125</v>
      </c>
      <c r="B114" s="36" t="s">
        <v>147</v>
      </c>
      <c r="C114" s="118"/>
      <c r="D114" s="118"/>
      <c r="E114" s="118"/>
      <c r="F114" s="24">
        <f>F115+F118</f>
        <v>1055.2</v>
      </c>
      <c r="G114" s="24">
        <f>G115+G118</f>
        <v>1055.2</v>
      </c>
      <c r="H114" s="25">
        <f t="shared" si="1"/>
        <v>100</v>
      </c>
    </row>
    <row r="115" spans="1:8" ht="90">
      <c r="A115" s="43" t="s">
        <v>167</v>
      </c>
      <c r="B115" s="38" t="s">
        <v>168</v>
      </c>
      <c r="C115" s="118"/>
      <c r="D115" s="118"/>
      <c r="E115" s="118"/>
      <c r="F115" s="16">
        <v>1004.7</v>
      </c>
      <c r="G115" s="16">
        <f>G116</f>
        <v>1004.7</v>
      </c>
      <c r="H115" s="26">
        <f t="shared" si="1"/>
        <v>100</v>
      </c>
    </row>
    <row r="116" spans="1:8" ht="75">
      <c r="A116" s="43" t="s">
        <v>166</v>
      </c>
      <c r="B116" s="38" t="s">
        <v>169</v>
      </c>
      <c r="C116" s="118"/>
      <c r="D116" s="118"/>
      <c r="E116" s="118"/>
      <c r="F116" s="16">
        <v>1004.7</v>
      </c>
      <c r="G116" s="16">
        <f>1004.7</f>
        <v>1004.7</v>
      </c>
      <c r="H116" s="26">
        <f aca="true" t="shared" si="3" ref="H116:H121">G116/F116*100</f>
        <v>100</v>
      </c>
    </row>
    <row r="117" spans="1:8" ht="60">
      <c r="A117" s="43" t="s">
        <v>170</v>
      </c>
      <c r="B117" s="38" t="s">
        <v>171</v>
      </c>
      <c r="C117" s="118"/>
      <c r="D117" s="118"/>
      <c r="E117" s="118"/>
      <c r="F117" s="16">
        <f>F118</f>
        <v>50.5</v>
      </c>
      <c r="G117" s="16">
        <f>G118</f>
        <v>50.5</v>
      </c>
      <c r="H117" s="26">
        <f t="shared" si="3"/>
        <v>100</v>
      </c>
    </row>
    <row r="118" spans="1:8" ht="60">
      <c r="A118" s="43" t="s">
        <v>172</v>
      </c>
      <c r="B118" s="38" t="s">
        <v>173</v>
      </c>
      <c r="C118" s="119"/>
      <c r="D118" s="119"/>
      <c r="E118" s="119"/>
      <c r="F118" s="21">
        <v>50.5</v>
      </c>
      <c r="G118" s="21">
        <v>50.5</v>
      </c>
      <c r="H118" s="26">
        <f t="shared" si="3"/>
        <v>100</v>
      </c>
    </row>
    <row r="119" spans="1:8" ht="85.5">
      <c r="A119" s="35" t="s">
        <v>139</v>
      </c>
      <c r="B119" s="36" t="s">
        <v>174</v>
      </c>
      <c r="C119" s="119"/>
      <c r="D119" s="119"/>
      <c r="E119" s="119"/>
      <c r="F119" s="27">
        <f>F120</f>
        <v>-1154.9</v>
      </c>
      <c r="G119" s="27">
        <f>G120</f>
        <v>-1154.9</v>
      </c>
      <c r="H119" s="25">
        <f t="shared" si="3"/>
        <v>100</v>
      </c>
    </row>
    <row r="120" spans="1:8" ht="60">
      <c r="A120" s="37" t="s">
        <v>124</v>
      </c>
      <c r="B120" s="38" t="s">
        <v>189</v>
      </c>
      <c r="C120" s="120" t="e">
        <f>C6+C86+C114</f>
        <v>#REF!</v>
      </c>
      <c r="D120" s="120" t="e">
        <f>D6+D86+D114</f>
        <v>#REF!</v>
      </c>
      <c r="E120" s="120" t="e">
        <f>E6+E86+E114</f>
        <v>#REF!</v>
      </c>
      <c r="F120" s="16">
        <v>-1154.9</v>
      </c>
      <c r="G120" s="16">
        <v>-1154.9</v>
      </c>
      <c r="H120" s="26">
        <f t="shared" si="3"/>
        <v>100</v>
      </c>
    </row>
    <row r="121" spans="1:8" ht="14.25">
      <c r="A121" s="44"/>
      <c r="B121" s="17" t="s">
        <v>36</v>
      </c>
      <c r="C121" s="118"/>
      <c r="D121" s="118"/>
      <c r="E121" s="118"/>
      <c r="F121" s="24">
        <f>F86+F6</f>
        <v>716738.4999999999</v>
      </c>
      <c r="G121" s="24">
        <f>G86+G6</f>
        <v>695177.3999999999</v>
      </c>
      <c r="H121" s="25">
        <f t="shared" si="3"/>
        <v>96.99177594059758</v>
      </c>
    </row>
    <row r="122" spans="1:8" ht="15.75">
      <c r="A122" s="132"/>
      <c r="B122" s="132"/>
      <c r="C122" s="15" t="s">
        <v>180</v>
      </c>
      <c r="D122" s="14"/>
      <c r="E122" s="14"/>
      <c r="F122" s="14"/>
      <c r="G122" s="131"/>
      <c r="H122" s="131"/>
    </row>
    <row r="123" spans="1:8" ht="12.75">
      <c r="A123" s="45"/>
      <c r="B123" s="46" t="s">
        <v>192</v>
      </c>
      <c r="C123" s="46"/>
      <c r="D123" s="46"/>
      <c r="E123" s="46"/>
      <c r="F123" s="47"/>
      <c r="G123" s="48"/>
      <c r="H123" s="48"/>
    </row>
    <row r="124" spans="1:8" ht="87.75" customHeight="1">
      <c r="A124" s="49" t="s">
        <v>193</v>
      </c>
      <c r="B124" s="49" t="s">
        <v>194</v>
      </c>
      <c r="C124" s="50" t="s">
        <v>195</v>
      </c>
      <c r="D124" s="50" t="s">
        <v>37</v>
      </c>
      <c r="E124" s="50" t="s">
        <v>38</v>
      </c>
      <c r="F124" s="51" t="s">
        <v>176</v>
      </c>
      <c r="G124" s="51" t="s">
        <v>49</v>
      </c>
      <c r="H124" s="51" t="s">
        <v>1</v>
      </c>
    </row>
    <row r="125" spans="1:8" ht="12.75">
      <c r="A125" s="49">
        <v>1</v>
      </c>
      <c r="B125" s="49">
        <v>2</v>
      </c>
      <c r="C125" s="50"/>
      <c r="D125" s="50"/>
      <c r="E125" s="50"/>
      <c r="F125" s="52">
        <v>3</v>
      </c>
      <c r="G125" s="52">
        <v>4</v>
      </c>
      <c r="H125" s="52">
        <v>5</v>
      </c>
    </row>
    <row r="126" spans="1:8" ht="55.5" customHeight="1">
      <c r="A126" s="53" t="s">
        <v>196</v>
      </c>
      <c r="B126" s="54" t="s">
        <v>197</v>
      </c>
      <c r="C126" s="55">
        <v>180.3</v>
      </c>
      <c r="D126" s="55">
        <v>298.7</v>
      </c>
      <c r="E126" s="55">
        <v>432.9</v>
      </c>
      <c r="F126" s="21">
        <v>967.7</v>
      </c>
      <c r="G126" s="16">
        <v>967.7</v>
      </c>
      <c r="H126" s="26">
        <f aca="true" t="shared" si="4" ref="H126:H131">G126/F126*100</f>
        <v>100</v>
      </c>
    </row>
    <row r="127" spans="1:8" ht="66.75" customHeight="1">
      <c r="A127" s="53" t="s">
        <v>198</v>
      </c>
      <c r="B127" s="54" t="s">
        <v>199</v>
      </c>
      <c r="C127" s="55">
        <v>665.4</v>
      </c>
      <c r="D127" s="55">
        <v>685.8</v>
      </c>
      <c r="E127" s="55">
        <v>1041.4</v>
      </c>
      <c r="F127" s="21">
        <v>3050.6</v>
      </c>
      <c r="G127" s="16">
        <v>3049.5</v>
      </c>
      <c r="H127" s="26">
        <f t="shared" si="4"/>
        <v>99.96394151970105</v>
      </c>
    </row>
    <row r="128" spans="1:8" ht="74.25" customHeight="1">
      <c r="A128" s="53" t="s">
        <v>200</v>
      </c>
      <c r="B128" s="38" t="s">
        <v>201</v>
      </c>
      <c r="C128" s="55">
        <v>8001.2</v>
      </c>
      <c r="D128" s="55">
        <v>10797.8</v>
      </c>
      <c r="E128" s="55">
        <v>10133.5</v>
      </c>
      <c r="F128" s="21">
        <v>15328.2</v>
      </c>
      <c r="G128" s="16">
        <v>15207.5</v>
      </c>
      <c r="H128" s="26">
        <f t="shared" si="4"/>
        <v>99.21256246656489</v>
      </c>
    </row>
    <row r="129" spans="1:8" ht="30" customHeight="1">
      <c r="A129" s="53" t="s">
        <v>290</v>
      </c>
      <c r="B129" s="38" t="s">
        <v>292</v>
      </c>
      <c r="C129" s="55"/>
      <c r="D129" s="55"/>
      <c r="E129" s="55"/>
      <c r="F129" s="21">
        <v>8.3</v>
      </c>
      <c r="G129" s="16">
        <v>6.6</v>
      </c>
      <c r="H129" s="26">
        <f t="shared" si="4"/>
        <v>79.51807228915662</v>
      </c>
    </row>
    <row r="130" spans="1:8" ht="56.25" customHeight="1">
      <c r="A130" s="53" t="s">
        <v>202</v>
      </c>
      <c r="B130" s="54" t="s">
        <v>203</v>
      </c>
      <c r="C130" s="55">
        <v>2463.7</v>
      </c>
      <c r="D130" s="55">
        <v>3664.8</v>
      </c>
      <c r="E130" s="55">
        <v>4840.9</v>
      </c>
      <c r="F130" s="21">
        <v>11999.2</v>
      </c>
      <c r="G130" s="16">
        <v>11957.3</v>
      </c>
      <c r="H130" s="26">
        <f t="shared" si="4"/>
        <v>99.65081005400359</v>
      </c>
    </row>
    <row r="131" spans="1:8" ht="49.5" customHeight="1">
      <c r="A131" s="53" t="s">
        <v>336</v>
      </c>
      <c r="B131" s="95" t="s">
        <v>337</v>
      </c>
      <c r="C131" s="55"/>
      <c r="D131" s="55"/>
      <c r="E131" s="55"/>
      <c r="F131" s="21">
        <v>98.6</v>
      </c>
      <c r="G131" s="16">
        <v>98.6</v>
      </c>
      <c r="H131" s="26">
        <f t="shared" si="4"/>
        <v>100</v>
      </c>
    </row>
    <row r="132" spans="1:8" ht="27" customHeight="1">
      <c r="A132" s="53" t="s">
        <v>204</v>
      </c>
      <c r="B132" s="38" t="s">
        <v>205</v>
      </c>
      <c r="C132" s="55">
        <v>1106.5</v>
      </c>
      <c r="D132" s="55">
        <v>6275.6</v>
      </c>
      <c r="E132" s="55">
        <v>2080</v>
      </c>
      <c r="F132" s="21">
        <v>14626.7</v>
      </c>
      <c r="G132" s="16">
        <v>14067.5</v>
      </c>
      <c r="H132" s="26">
        <f aca="true" t="shared" si="5" ref="H132:H173">G132/F132*100</f>
        <v>96.17685465621089</v>
      </c>
    </row>
    <row r="133" spans="1:8" ht="31.5" customHeight="1">
      <c r="A133" s="56" t="s">
        <v>206</v>
      </c>
      <c r="B133" s="57" t="s">
        <v>207</v>
      </c>
      <c r="C133" s="56">
        <f>SUM(C126:C132)</f>
        <v>12417.099999999999</v>
      </c>
      <c r="D133" s="56">
        <f>SUM(D126:D132)</f>
        <v>21722.699999999997</v>
      </c>
      <c r="E133" s="56">
        <f>SUM(E126:E132)</f>
        <v>18528.699999999997</v>
      </c>
      <c r="F133" s="24">
        <f>SUM(F126:F132)</f>
        <v>46079.3</v>
      </c>
      <c r="G133" s="24">
        <f>SUM(G126:G132)</f>
        <v>45354.7</v>
      </c>
      <c r="H133" s="25">
        <f t="shared" si="5"/>
        <v>98.42749347320813</v>
      </c>
    </row>
    <row r="134" spans="1:8" ht="52.5" customHeight="1">
      <c r="A134" s="58" t="s">
        <v>208</v>
      </c>
      <c r="B134" s="38" t="s">
        <v>209</v>
      </c>
      <c r="C134" s="55">
        <v>112.4</v>
      </c>
      <c r="D134" s="55">
        <v>33.7</v>
      </c>
      <c r="E134" s="59">
        <v>189</v>
      </c>
      <c r="F134" s="21">
        <v>95.6</v>
      </c>
      <c r="G134" s="16">
        <v>95.6</v>
      </c>
      <c r="H134" s="26">
        <f>G134/F134*100</f>
        <v>100</v>
      </c>
    </row>
    <row r="135" spans="1:8" ht="39.75" customHeight="1">
      <c r="A135" s="58" t="s">
        <v>210</v>
      </c>
      <c r="B135" s="38" t="s">
        <v>211</v>
      </c>
      <c r="C135" s="55"/>
      <c r="D135" s="55"/>
      <c r="E135" s="59"/>
      <c r="F135" s="21">
        <v>268.3</v>
      </c>
      <c r="G135" s="16">
        <v>268.3</v>
      </c>
      <c r="H135" s="26">
        <f>G135/F135*100</f>
        <v>100</v>
      </c>
    </row>
    <row r="136" spans="1:8" ht="57">
      <c r="A136" s="56" t="s">
        <v>212</v>
      </c>
      <c r="B136" s="57" t="s">
        <v>213</v>
      </c>
      <c r="C136" s="17">
        <f>SUM(C135:C135)</f>
        <v>0</v>
      </c>
      <c r="D136" s="17">
        <f>SUM(D135:D135)</f>
        <v>0</v>
      </c>
      <c r="E136" s="17">
        <f>SUM(E135:E135)</f>
        <v>0</v>
      </c>
      <c r="F136" s="24">
        <f>SUM(F134:F135)</f>
        <v>363.9</v>
      </c>
      <c r="G136" s="24">
        <f>SUM(G134:G135)</f>
        <v>363.9</v>
      </c>
      <c r="H136" s="25">
        <f t="shared" si="5"/>
        <v>100</v>
      </c>
    </row>
    <row r="137" spans="1:8" ht="15">
      <c r="A137" s="53" t="s">
        <v>214</v>
      </c>
      <c r="B137" s="54" t="s">
        <v>215</v>
      </c>
      <c r="C137" s="55">
        <v>5457.9</v>
      </c>
      <c r="D137" s="55">
        <v>6387.4</v>
      </c>
      <c r="E137" s="55">
        <v>6084.9</v>
      </c>
      <c r="F137" s="21">
        <v>7463.7</v>
      </c>
      <c r="G137" s="16">
        <v>6236.1</v>
      </c>
      <c r="H137" s="26">
        <f t="shared" si="5"/>
        <v>83.55239358495116</v>
      </c>
    </row>
    <row r="138" spans="1:8" ht="15">
      <c r="A138" s="53" t="s">
        <v>216</v>
      </c>
      <c r="B138" s="54" t="s">
        <v>217</v>
      </c>
      <c r="C138" s="55"/>
      <c r="D138" s="55"/>
      <c r="E138" s="55"/>
      <c r="F138" s="21">
        <v>1635.8</v>
      </c>
      <c r="G138" s="16">
        <v>1593.8</v>
      </c>
      <c r="H138" s="26">
        <f t="shared" si="5"/>
        <v>97.43244895463992</v>
      </c>
    </row>
    <row r="139" spans="1:8" ht="13.5" customHeight="1" hidden="1">
      <c r="A139" s="58" t="s">
        <v>218</v>
      </c>
      <c r="B139" s="54" t="s">
        <v>219</v>
      </c>
      <c r="C139" s="55"/>
      <c r="D139" s="55"/>
      <c r="E139" s="55"/>
      <c r="F139" s="21"/>
      <c r="G139" s="16"/>
      <c r="H139" s="26" t="e">
        <f t="shared" si="5"/>
        <v>#DIV/0!</v>
      </c>
    </row>
    <row r="140" spans="1:8" ht="15">
      <c r="A140" s="53" t="s">
        <v>220</v>
      </c>
      <c r="B140" s="54" t="s">
        <v>221</v>
      </c>
      <c r="C140" s="55"/>
      <c r="D140" s="55"/>
      <c r="E140" s="55"/>
      <c r="F140" s="21">
        <v>19818.1</v>
      </c>
      <c r="G140" s="16">
        <v>15987</v>
      </c>
      <c r="H140" s="26">
        <f t="shared" si="5"/>
        <v>80.66868165969493</v>
      </c>
    </row>
    <row r="141" spans="1:8" ht="30">
      <c r="A141" s="53" t="s">
        <v>222</v>
      </c>
      <c r="B141" s="95" t="s">
        <v>223</v>
      </c>
      <c r="C141" s="55">
        <v>893</v>
      </c>
      <c r="D141" s="55">
        <v>30</v>
      </c>
      <c r="E141" s="55">
        <v>675</v>
      </c>
      <c r="F141" s="21">
        <v>198.6</v>
      </c>
      <c r="G141" s="16">
        <v>198.6</v>
      </c>
      <c r="H141" s="26">
        <f t="shared" si="5"/>
        <v>100</v>
      </c>
    </row>
    <row r="142" spans="1:8" ht="14.25">
      <c r="A142" s="56" t="s">
        <v>224</v>
      </c>
      <c r="B142" s="57" t="s">
        <v>225</v>
      </c>
      <c r="C142" s="17">
        <f>SUM(C137:C141)</f>
        <v>6350.9</v>
      </c>
      <c r="D142" s="17">
        <f>SUM(D137:D141)</f>
        <v>6417.4</v>
      </c>
      <c r="E142" s="17">
        <f>SUM(E137:E141)</f>
        <v>6759.9</v>
      </c>
      <c r="F142" s="24">
        <f>SUM(F137:F141)</f>
        <v>29116.199999999997</v>
      </c>
      <c r="G142" s="24">
        <f>SUM(G137:G141)</f>
        <v>24015.5</v>
      </c>
      <c r="H142" s="25">
        <f t="shared" si="5"/>
        <v>82.48157383175003</v>
      </c>
    </row>
    <row r="143" spans="1:8" ht="21" customHeight="1">
      <c r="A143" s="58" t="s">
        <v>226</v>
      </c>
      <c r="B143" s="54" t="s">
        <v>227</v>
      </c>
      <c r="C143" s="17"/>
      <c r="D143" s="17"/>
      <c r="E143" s="17"/>
      <c r="F143" s="16">
        <v>13965.8</v>
      </c>
      <c r="G143" s="16">
        <v>13965.8</v>
      </c>
      <c r="H143" s="26">
        <f t="shared" si="5"/>
        <v>100</v>
      </c>
    </row>
    <row r="144" spans="1:8" ht="21" customHeight="1">
      <c r="A144" s="53" t="s">
        <v>228</v>
      </c>
      <c r="B144" s="54" t="s">
        <v>229</v>
      </c>
      <c r="C144" s="55">
        <v>3143.9</v>
      </c>
      <c r="D144" s="55">
        <v>17613.1</v>
      </c>
      <c r="E144" s="55">
        <v>3434.8</v>
      </c>
      <c r="F144" s="21">
        <v>20636.1</v>
      </c>
      <c r="G144" s="16">
        <v>3001.5</v>
      </c>
      <c r="H144" s="26">
        <f t="shared" si="5"/>
        <v>14.544899472284008</v>
      </c>
    </row>
    <row r="145" spans="1:8" ht="20.25" customHeight="1">
      <c r="A145" s="53" t="s">
        <v>291</v>
      </c>
      <c r="B145" s="54" t="s">
        <v>293</v>
      </c>
      <c r="C145" s="55"/>
      <c r="D145" s="55"/>
      <c r="E145" s="55"/>
      <c r="F145" s="21">
        <v>716.7</v>
      </c>
      <c r="G145" s="16">
        <v>561.8</v>
      </c>
      <c r="H145" s="26">
        <f t="shared" si="5"/>
        <v>78.38705176503417</v>
      </c>
    </row>
    <row r="146" spans="1:8" ht="32.25" customHeight="1">
      <c r="A146" s="56" t="s">
        <v>230</v>
      </c>
      <c r="B146" s="57" t="s">
        <v>231</v>
      </c>
      <c r="C146" s="17">
        <f>SUM(C144:C144)</f>
        <v>3143.9</v>
      </c>
      <c r="D146" s="17">
        <f>SUM(D144:D144)</f>
        <v>17613.1</v>
      </c>
      <c r="E146" s="17">
        <f>SUM(E144:E144)</f>
        <v>3434.8</v>
      </c>
      <c r="F146" s="24">
        <f>SUM(F143:F145)</f>
        <v>35318.59999999999</v>
      </c>
      <c r="G146" s="24">
        <f>SUM(G143:G145)</f>
        <v>17529.1</v>
      </c>
      <c r="H146" s="25">
        <f t="shared" si="5"/>
        <v>49.631355716251505</v>
      </c>
    </row>
    <row r="147" spans="1:8" ht="30">
      <c r="A147" s="53" t="s">
        <v>232</v>
      </c>
      <c r="B147" s="54" t="s">
        <v>233</v>
      </c>
      <c r="C147" s="55">
        <v>160</v>
      </c>
      <c r="D147" s="55">
        <v>219.4</v>
      </c>
      <c r="E147" s="55">
        <v>250.5</v>
      </c>
      <c r="F147" s="16">
        <v>93.1</v>
      </c>
      <c r="G147" s="16">
        <v>93.1</v>
      </c>
      <c r="H147" s="26">
        <f t="shared" si="5"/>
        <v>100</v>
      </c>
    </row>
    <row r="148" spans="1:8" ht="14.25">
      <c r="A148" s="56" t="s">
        <v>234</v>
      </c>
      <c r="B148" s="57" t="s">
        <v>235</v>
      </c>
      <c r="C148" s="17">
        <f>SUM(C147:C147)</f>
        <v>160</v>
      </c>
      <c r="D148" s="17">
        <f>SUM(D147:D147)</f>
        <v>219.4</v>
      </c>
      <c r="E148" s="17">
        <f>SUM(E147:E147)</f>
        <v>250.5</v>
      </c>
      <c r="F148" s="24">
        <f>SUM(F147:F147)</f>
        <v>93.1</v>
      </c>
      <c r="G148" s="24">
        <f>SUM(G147:G147)</f>
        <v>93.1</v>
      </c>
      <c r="H148" s="25">
        <f t="shared" si="5"/>
        <v>100</v>
      </c>
    </row>
    <row r="149" spans="1:8" ht="20.25" customHeight="1">
      <c r="A149" s="53" t="s">
        <v>236</v>
      </c>
      <c r="B149" s="54" t="s">
        <v>237</v>
      </c>
      <c r="C149" s="55">
        <v>35709.4</v>
      </c>
      <c r="D149" s="55">
        <v>49101.8</v>
      </c>
      <c r="E149" s="55">
        <v>54631.5</v>
      </c>
      <c r="F149" s="16">
        <v>176071.8</v>
      </c>
      <c r="G149" s="16">
        <v>161337.9</v>
      </c>
      <c r="H149" s="26">
        <f t="shared" si="5"/>
        <v>91.63187972179531</v>
      </c>
    </row>
    <row r="150" spans="1:8" ht="22.5" customHeight="1">
      <c r="A150" s="53" t="s">
        <v>238</v>
      </c>
      <c r="B150" s="54" t="s">
        <v>239</v>
      </c>
      <c r="C150" s="55">
        <v>98416.1</v>
      </c>
      <c r="D150" s="55">
        <v>117044.2</v>
      </c>
      <c r="E150" s="55">
        <v>140375.5</v>
      </c>
      <c r="F150" s="16">
        <v>314208</v>
      </c>
      <c r="G150" s="16">
        <v>287872.9</v>
      </c>
      <c r="H150" s="26">
        <f t="shared" si="5"/>
        <v>91.6185775028007</v>
      </c>
    </row>
    <row r="151" spans="1:8" ht="22.5" customHeight="1">
      <c r="A151" s="53" t="s">
        <v>240</v>
      </c>
      <c r="B151" s="54" t="s">
        <v>241</v>
      </c>
      <c r="C151" s="55">
        <v>5539.3</v>
      </c>
      <c r="D151" s="55">
        <v>9897.5</v>
      </c>
      <c r="E151" s="55">
        <v>6366.7</v>
      </c>
      <c r="F151" s="16">
        <v>14295.7</v>
      </c>
      <c r="G151" s="16">
        <v>13441</v>
      </c>
      <c r="H151" s="26">
        <f t="shared" si="5"/>
        <v>94.021279125891</v>
      </c>
    </row>
    <row r="152" spans="1:8" ht="21.75" customHeight="1">
      <c r="A152" s="53" t="s">
        <v>242</v>
      </c>
      <c r="B152" s="54" t="s">
        <v>243</v>
      </c>
      <c r="C152" s="55">
        <v>10807.3</v>
      </c>
      <c r="D152" s="55">
        <v>7748.2</v>
      </c>
      <c r="E152" s="55">
        <v>20669.7</v>
      </c>
      <c r="F152" s="16">
        <v>11776.4</v>
      </c>
      <c r="G152" s="16">
        <v>11719.5</v>
      </c>
      <c r="H152" s="26">
        <f t="shared" si="5"/>
        <v>99.51683027071093</v>
      </c>
    </row>
    <row r="153" spans="1:8" ht="21.75" customHeight="1">
      <c r="A153" s="56" t="s">
        <v>244</v>
      </c>
      <c r="B153" s="57" t="s">
        <v>245</v>
      </c>
      <c r="C153" s="17">
        <f>SUM(C149:C152)</f>
        <v>150472.09999999998</v>
      </c>
      <c r="D153" s="17">
        <f>SUM(D149:D152)</f>
        <v>183791.7</v>
      </c>
      <c r="E153" s="17">
        <f>SUM(E149:E152)</f>
        <v>222043.40000000002</v>
      </c>
      <c r="F153" s="24">
        <f>SUM(F149:F152)</f>
        <v>516351.9</v>
      </c>
      <c r="G153" s="24">
        <f>SUM(G149:G152)</f>
        <v>474371.30000000005</v>
      </c>
      <c r="H153" s="25">
        <f t="shared" si="5"/>
        <v>91.86976943437219</v>
      </c>
    </row>
    <row r="154" spans="1:8" ht="15">
      <c r="A154" s="53" t="s">
        <v>246</v>
      </c>
      <c r="B154" s="54" t="s">
        <v>247</v>
      </c>
      <c r="C154" s="55">
        <v>2750.5</v>
      </c>
      <c r="D154" s="55">
        <v>3468</v>
      </c>
      <c r="E154" s="55">
        <v>5040.3</v>
      </c>
      <c r="F154" s="16">
        <v>11980.2</v>
      </c>
      <c r="G154" s="16">
        <v>11217.5</v>
      </c>
      <c r="H154" s="26">
        <f t="shared" si="5"/>
        <v>93.63366220931204</v>
      </c>
    </row>
    <row r="155" spans="1:8" ht="30">
      <c r="A155" s="53" t="s">
        <v>248</v>
      </c>
      <c r="B155" s="54" t="s">
        <v>249</v>
      </c>
      <c r="C155" s="55">
        <v>10</v>
      </c>
      <c r="D155" s="55">
        <v>167.7</v>
      </c>
      <c r="E155" s="55">
        <v>1398</v>
      </c>
      <c r="F155" s="16">
        <v>4318.6</v>
      </c>
      <c r="G155" s="16">
        <v>4313.5</v>
      </c>
      <c r="H155" s="26">
        <f t="shared" si="5"/>
        <v>99.8819061732969</v>
      </c>
    </row>
    <row r="156" spans="1:8" ht="14.25">
      <c r="A156" s="56" t="s">
        <v>250</v>
      </c>
      <c r="B156" s="57" t="s">
        <v>251</v>
      </c>
      <c r="C156" s="17">
        <f>SUM(C154:C155)</f>
        <v>2760.5</v>
      </c>
      <c r="D156" s="17">
        <f>SUM(D154:D155)</f>
        <v>3635.7</v>
      </c>
      <c r="E156" s="17">
        <f>SUM(E154:E155)</f>
        <v>6438.3</v>
      </c>
      <c r="F156" s="24">
        <f>SUM(F154:F155)</f>
        <v>16298.800000000001</v>
      </c>
      <c r="G156" s="24">
        <f>SUM(G154:G155)</f>
        <v>15531</v>
      </c>
      <c r="H156" s="25">
        <f t="shared" si="5"/>
        <v>95.28922374653348</v>
      </c>
    </row>
    <row r="157" spans="1:8" ht="15.75" customHeight="1">
      <c r="A157" s="53" t="s">
        <v>252</v>
      </c>
      <c r="B157" s="54" t="s">
        <v>253</v>
      </c>
      <c r="C157" s="55">
        <v>29930.6</v>
      </c>
      <c r="D157" s="55">
        <v>37834.7</v>
      </c>
      <c r="E157" s="55">
        <v>38199.7</v>
      </c>
      <c r="F157" s="16">
        <v>21.6</v>
      </c>
      <c r="G157" s="16">
        <v>17.4</v>
      </c>
      <c r="H157" s="26">
        <f t="shared" si="5"/>
        <v>80.55555555555554</v>
      </c>
    </row>
    <row r="158" spans="1:8" ht="18.75" customHeight="1">
      <c r="A158" s="58" t="s">
        <v>254</v>
      </c>
      <c r="B158" s="54" t="s">
        <v>255</v>
      </c>
      <c r="C158" s="60"/>
      <c r="D158" s="60"/>
      <c r="E158" s="60">
        <v>1244.5</v>
      </c>
      <c r="F158" s="16">
        <v>20</v>
      </c>
      <c r="G158" s="16">
        <v>0</v>
      </c>
      <c r="H158" s="26">
        <f t="shared" si="5"/>
        <v>0</v>
      </c>
    </row>
    <row r="159" spans="1:8" ht="13.5" customHeight="1">
      <c r="A159" s="56" t="s">
        <v>256</v>
      </c>
      <c r="B159" s="57" t="s">
        <v>257</v>
      </c>
      <c r="C159" s="17">
        <f>SUM(C157:C158)</f>
        <v>29930.6</v>
      </c>
      <c r="D159" s="17">
        <f>SUM(D157:D158)</f>
        <v>37834.7</v>
      </c>
      <c r="E159" s="17">
        <f>SUM(E157:E158)</f>
        <v>39444.2</v>
      </c>
      <c r="F159" s="24">
        <f>SUM(F157:F158)</f>
        <v>41.6</v>
      </c>
      <c r="G159" s="24">
        <f>SUM(G157:G158)</f>
        <v>17.4</v>
      </c>
      <c r="H159" s="25">
        <f t="shared" si="5"/>
        <v>41.82692307692307</v>
      </c>
    </row>
    <row r="160" spans="1:8" ht="17.25" customHeight="1">
      <c r="A160" s="53">
        <v>1001</v>
      </c>
      <c r="B160" s="54" t="s">
        <v>258</v>
      </c>
      <c r="C160" s="55">
        <v>383.8</v>
      </c>
      <c r="D160" s="55">
        <v>583.8</v>
      </c>
      <c r="E160" s="55">
        <v>680</v>
      </c>
      <c r="F160" s="16">
        <v>1901.1</v>
      </c>
      <c r="G160" s="16">
        <v>1901.1</v>
      </c>
      <c r="H160" s="26">
        <f t="shared" si="5"/>
        <v>100</v>
      </c>
    </row>
    <row r="161" spans="1:8" ht="19.5" customHeight="1">
      <c r="A161" s="53">
        <v>1003</v>
      </c>
      <c r="B161" s="54" t="s">
        <v>259</v>
      </c>
      <c r="C161" s="55">
        <v>5781.5</v>
      </c>
      <c r="D161" s="55">
        <v>5274.6</v>
      </c>
      <c r="E161" s="55">
        <v>7159.9</v>
      </c>
      <c r="F161" s="16">
        <v>40540.2</v>
      </c>
      <c r="G161" s="16">
        <v>35229.5</v>
      </c>
      <c r="H161" s="26">
        <f t="shared" si="5"/>
        <v>86.90016329470501</v>
      </c>
    </row>
    <row r="162" spans="1:8" ht="22.5" customHeight="1">
      <c r="A162" s="53">
        <v>1004</v>
      </c>
      <c r="B162" s="54" t="s">
        <v>260</v>
      </c>
      <c r="C162" s="55"/>
      <c r="D162" s="55"/>
      <c r="E162" s="55"/>
      <c r="F162" s="16">
        <v>5500</v>
      </c>
      <c r="G162" s="16">
        <v>5500</v>
      </c>
      <c r="H162" s="26">
        <f t="shared" si="5"/>
        <v>100</v>
      </c>
    </row>
    <row r="163" spans="1:8" ht="13.5" customHeight="1" hidden="1">
      <c r="A163" s="53">
        <v>1006</v>
      </c>
      <c r="B163" s="54" t="s">
        <v>261</v>
      </c>
      <c r="C163" s="55">
        <v>185.5</v>
      </c>
      <c r="D163" s="55">
        <v>11.1</v>
      </c>
      <c r="E163" s="55">
        <v>61</v>
      </c>
      <c r="F163" s="16"/>
      <c r="G163" s="16"/>
      <c r="H163" s="26" t="e">
        <f t="shared" si="5"/>
        <v>#DIV/0!</v>
      </c>
    </row>
    <row r="164" spans="1:8" ht="14.25">
      <c r="A164" s="56">
        <v>1000</v>
      </c>
      <c r="B164" s="57" t="s">
        <v>262</v>
      </c>
      <c r="C164" s="17">
        <f>SUM(C160:C163)</f>
        <v>6350.8</v>
      </c>
      <c r="D164" s="17">
        <f>SUM(D160:D163)</f>
        <v>5869.500000000001</v>
      </c>
      <c r="E164" s="17">
        <f>SUM(E160:E163)</f>
        <v>7900.9</v>
      </c>
      <c r="F164" s="24">
        <f>SUM(F160:F163)</f>
        <v>47941.299999999996</v>
      </c>
      <c r="G164" s="24">
        <f>SUM(G160:G163)</f>
        <v>42630.6</v>
      </c>
      <c r="H164" s="25">
        <f t="shared" si="5"/>
        <v>88.92249480093365</v>
      </c>
    </row>
    <row r="165" spans="1:8" ht="21.75" customHeight="1">
      <c r="A165" s="53" t="s">
        <v>263</v>
      </c>
      <c r="B165" s="54" t="s">
        <v>264</v>
      </c>
      <c r="C165" s="55">
        <v>17056.3</v>
      </c>
      <c r="D165" s="55">
        <v>21996.9</v>
      </c>
      <c r="E165" s="55">
        <v>16234</v>
      </c>
      <c r="F165" s="16">
        <v>2130.5</v>
      </c>
      <c r="G165" s="16">
        <v>2130.5</v>
      </c>
      <c r="H165" s="26">
        <f t="shared" si="5"/>
        <v>100</v>
      </c>
    </row>
    <row r="166" spans="1:8" ht="28.5">
      <c r="A166" s="56">
        <v>1100</v>
      </c>
      <c r="B166" s="57" t="s">
        <v>265</v>
      </c>
      <c r="C166" s="17"/>
      <c r="D166" s="17"/>
      <c r="E166" s="17"/>
      <c r="F166" s="24">
        <f>SUM(F165:F165)</f>
        <v>2130.5</v>
      </c>
      <c r="G166" s="24">
        <f>SUM(G165:G165)</f>
        <v>2130.5</v>
      </c>
      <c r="H166" s="25">
        <f t="shared" si="5"/>
        <v>100</v>
      </c>
    </row>
    <row r="167" spans="1:8" ht="13.5" customHeight="1" hidden="1">
      <c r="A167" s="53" t="s">
        <v>266</v>
      </c>
      <c r="B167" s="54" t="s">
        <v>267</v>
      </c>
      <c r="C167" s="61">
        <v>62.4</v>
      </c>
      <c r="D167" s="61">
        <v>18.8</v>
      </c>
      <c r="E167" s="62">
        <v>15.6</v>
      </c>
      <c r="F167" s="16"/>
      <c r="G167" s="16"/>
      <c r="H167" s="26" t="e">
        <f t="shared" si="5"/>
        <v>#DIV/0!</v>
      </c>
    </row>
    <row r="168" spans="1:8" ht="13.5" customHeight="1" hidden="1">
      <c r="A168" s="53" t="s">
        <v>268</v>
      </c>
      <c r="B168" s="54" t="s">
        <v>269</v>
      </c>
      <c r="C168" s="61">
        <v>499</v>
      </c>
      <c r="D168" s="61">
        <v>106.7</v>
      </c>
      <c r="E168" s="62">
        <v>106.63</v>
      </c>
      <c r="F168" s="16"/>
      <c r="G168" s="16"/>
      <c r="H168" s="26" t="e">
        <f t="shared" si="5"/>
        <v>#DIV/0!</v>
      </c>
    </row>
    <row r="169" spans="1:8" ht="27" customHeight="1" hidden="1">
      <c r="A169" s="56" t="s">
        <v>270</v>
      </c>
      <c r="B169" s="57" t="s">
        <v>271</v>
      </c>
      <c r="C169" s="63">
        <v>561.4</v>
      </c>
      <c r="D169" s="63">
        <v>125.5</v>
      </c>
      <c r="E169" s="64">
        <v>122.23</v>
      </c>
      <c r="F169" s="24">
        <f>SUM(F167:F168)</f>
        <v>0</v>
      </c>
      <c r="G169" s="24">
        <f>SUM(G167:G168)</f>
        <v>0</v>
      </c>
      <c r="H169" s="25" t="e">
        <f t="shared" si="5"/>
        <v>#DIV/0!</v>
      </c>
    </row>
    <row r="170" spans="1:8" ht="54.75" customHeight="1">
      <c r="A170" s="53" t="s">
        <v>272</v>
      </c>
      <c r="B170" s="54" t="s">
        <v>273</v>
      </c>
      <c r="C170" s="61">
        <v>35003</v>
      </c>
      <c r="D170" s="61">
        <v>8251</v>
      </c>
      <c r="E170" s="61">
        <v>8251</v>
      </c>
      <c r="F170" s="16">
        <v>40569.6</v>
      </c>
      <c r="G170" s="16">
        <v>40569.6</v>
      </c>
      <c r="H170" s="26">
        <f t="shared" si="5"/>
        <v>100</v>
      </c>
    </row>
    <row r="171" spans="1:8" ht="27" customHeight="1" hidden="1">
      <c r="A171" s="53">
        <v>1403</v>
      </c>
      <c r="B171" s="54" t="s">
        <v>274</v>
      </c>
      <c r="C171" s="65"/>
      <c r="D171" s="65"/>
      <c r="E171" s="65"/>
      <c r="F171" s="16"/>
      <c r="G171" s="16"/>
      <c r="H171" s="26" t="e">
        <f t="shared" si="5"/>
        <v>#DIV/0!</v>
      </c>
    </row>
    <row r="172" spans="1:8" ht="71.25">
      <c r="A172" s="56" t="s">
        <v>275</v>
      </c>
      <c r="B172" s="57" t="s">
        <v>276</v>
      </c>
      <c r="C172" s="63">
        <v>35003</v>
      </c>
      <c r="D172" s="63">
        <v>8251</v>
      </c>
      <c r="E172" s="63">
        <v>8251</v>
      </c>
      <c r="F172" s="24">
        <f>SUM(F170)+F171</f>
        <v>40569.6</v>
      </c>
      <c r="G172" s="24">
        <f>SUM(G170)+G171</f>
        <v>40569.6</v>
      </c>
      <c r="H172" s="25">
        <f t="shared" si="5"/>
        <v>100</v>
      </c>
    </row>
    <row r="173" spans="1:8" ht="14.25">
      <c r="A173" s="44"/>
      <c r="B173" s="66" t="s">
        <v>277</v>
      </c>
      <c r="C173" s="56">
        <f>C170+C164+C159+C156+C153+C148+C146+C142+C136+C133</f>
        <v>246588.89999999997</v>
      </c>
      <c r="D173" s="56">
        <f>D170+D164+D159+D156+D153+D148+D146+D142+D136+D133</f>
        <v>285355.2</v>
      </c>
      <c r="E173" s="56">
        <f>E170+E164+E159+E156+E153+E148+E146+E142+E136+E133</f>
        <v>313051.70000000007</v>
      </c>
      <c r="F173" s="24">
        <f>F164+F159+F156+F153+F148+F146+F142+F136+F133+F169+F166+F172</f>
        <v>734304.7999999999</v>
      </c>
      <c r="G173" s="24">
        <f>G164+G159+G156+G153+G148+G146+G142+G136+G133+G169+G166+G172</f>
        <v>662606.7</v>
      </c>
      <c r="H173" s="25">
        <f t="shared" si="5"/>
        <v>90.23592110524132</v>
      </c>
    </row>
    <row r="174" spans="1:8" ht="14.25">
      <c r="A174" s="67"/>
      <c r="B174" s="68" t="s">
        <v>278</v>
      </c>
      <c r="C174" s="69" t="e">
        <f>#REF!-C173</f>
        <v>#REF!</v>
      </c>
      <c r="D174" s="69" t="e">
        <f>#REF!-D173</f>
        <v>#REF!</v>
      </c>
      <c r="E174" s="69" t="e">
        <f>#REF!-E173</f>
        <v>#REF!</v>
      </c>
      <c r="F174" s="70">
        <f>F121-F173</f>
        <v>-17566.300000000047</v>
      </c>
      <c r="G174" s="70">
        <f>G121-G173</f>
        <v>32570.699999999953</v>
      </c>
      <c r="H174" s="19"/>
    </row>
    <row r="175" spans="1:8" ht="12.75">
      <c r="A175" s="71"/>
      <c r="B175" s="71"/>
      <c r="C175" s="72"/>
      <c r="D175" s="72"/>
      <c r="E175" s="72"/>
      <c r="F175" s="72"/>
      <c r="G175" s="72"/>
      <c r="H175" s="46"/>
    </row>
    <row r="176" spans="1:8" ht="12.75">
      <c r="A176" s="73"/>
      <c r="B176" s="74"/>
      <c r="C176" s="75"/>
      <c r="D176" s="75"/>
      <c r="E176" s="75"/>
      <c r="F176" s="76"/>
      <c r="G176" s="76"/>
      <c r="H176" s="46"/>
    </row>
    <row r="177" spans="1:8" ht="12.75">
      <c r="A177" s="77"/>
      <c r="B177" s="78"/>
      <c r="C177" s="79"/>
      <c r="D177" s="79"/>
      <c r="E177" s="79"/>
      <c r="F177" s="79"/>
      <c r="G177" s="79"/>
      <c r="H177" s="46"/>
    </row>
    <row r="178" spans="1:8" ht="94.5">
      <c r="A178" s="80"/>
      <c r="B178" s="13" t="s">
        <v>335</v>
      </c>
      <c r="C178" s="81"/>
      <c r="D178" s="81"/>
      <c r="E178" s="81"/>
      <c r="F178" s="81"/>
      <c r="G178" s="81"/>
      <c r="H178" s="46"/>
    </row>
    <row r="179" spans="1:8" ht="51">
      <c r="A179" s="82" t="s">
        <v>279</v>
      </c>
      <c r="B179" s="82" t="s">
        <v>280</v>
      </c>
      <c r="C179" s="83"/>
      <c r="D179" s="83"/>
      <c r="E179" s="83"/>
      <c r="F179" s="84" t="s">
        <v>281</v>
      </c>
      <c r="G179" s="85" t="s">
        <v>282</v>
      </c>
      <c r="H179" s="46"/>
    </row>
    <row r="180" spans="1:8" ht="30">
      <c r="A180" s="86">
        <v>1</v>
      </c>
      <c r="B180" s="87" t="s">
        <v>283</v>
      </c>
      <c r="C180" s="88"/>
      <c r="D180" s="88"/>
      <c r="E180" s="88"/>
      <c r="F180" s="94">
        <v>98</v>
      </c>
      <c r="G180" s="89">
        <v>25177.9</v>
      </c>
      <c r="H180" s="46"/>
    </row>
    <row r="181" spans="1:8" ht="15">
      <c r="A181" s="86">
        <v>2</v>
      </c>
      <c r="B181" s="88" t="s">
        <v>284</v>
      </c>
      <c r="C181" s="88"/>
      <c r="D181" s="88"/>
      <c r="E181" s="88"/>
      <c r="F181" s="94">
        <f>F183+F184</f>
        <v>1647</v>
      </c>
      <c r="G181" s="89">
        <f>G183+G184</f>
        <v>276929.1</v>
      </c>
      <c r="H181" s="46"/>
    </row>
    <row r="182" spans="1:8" ht="15">
      <c r="A182" s="90"/>
      <c r="B182" s="88" t="s">
        <v>285</v>
      </c>
      <c r="C182" s="88"/>
      <c r="D182" s="88"/>
      <c r="E182" s="88"/>
      <c r="F182" s="94"/>
      <c r="G182" s="89"/>
      <c r="H182" s="46"/>
    </row>
    <row r="183" spans="1:8" ht="15">
      <c r="A183" s="90"/>
      <c r="B183" s="88" t="s">
        <v>286</v>
      </c>
      <c r="C183" s="88"/>
      <c r="D183" s="88"/>
      <c r="E183" s="88"/>
      <c r="F183" s="94">
        <v>1599</v>
      </c>
      <c r="G183" s="89">
        <v>270220.1</v>
      </c>
      <c r="H183" s="46"/>
    </row>
    <row r="184" spans="1:8" ht="15">
      <c r="A184" s="90"/>
      <c r="B184" s="88" t="s">
        <v>287</v>
      </c>
      <c r="C184" s="88"/>
      <c r="D184" s="88"/>
      <c r="E184" s="88"/>
      <c r="F184" s="94">
        <v>48</v>
      </c>
      <c r="G184" s="89">
        <v>6709</v>
      </c>
      <c r="H184" s="46"/>
    </row>
    <row r="185" spans="1:8" ht="12.75">
      <c r="A185" s="80"/>
      <c r="B185" s="81"/>
      <c r="C185" s="81"/>
      <c r="D185" s="81"/>
      <c r="E185" s="81"/>
      <c r="F185" s="81"/>
      <c r="G185" s="81"/>
      <c r="H185" s="46"/>
    </row>
    <row r="186" spans="1:8" ht="12.75">
      <c r="A186" s="80"/>
      <c r="B186" s="81"/>
      <c r="C186" s="81"/>
      <c r="D186" s="81"/>
      <c r="E186" s="81"/>
      <c r="F186" s="81"/>
      <c r="G186" s="81"/>
      <c r="H186" s="46"/>
    </row>
    <row r="187" spans="1:8" ht="15.75">
      <c r="A187" s="133" t="s">
        <v>288</v>
      </c>
      <c r="B187" s="134"/>
      <c r="C187" s="91"/>
      <c r="D187" s="92"/>
      <c r="E187" s="92"/>
      <c r="F187" s="92"/>
      <c r="G187" s="92"/>
      <c r="H187" s="93"/>
    </row>
    <row r="188" spans="1:8" ht="15.75">
      <c r="A188" s="134"/>
      <c r="B188" s="134"/>
      <c r="C188" s="91"/>
      <c r="D188" s="92"/>
      <c r="E188" s="92"/>
      <c r="F188" s="92"/>
      <c r="G188" s="92" t="s">
        <v>289</v>
      </c>
      <c r="H188" s="92"/>
    </row>
    <row r="189" spans="1:8" ht="15.75">
      <c r="A189" s="134"/>
      <c r="B189" s="134"/>
      <c r="C189" s="15" t="s">
        <v>180</v>
      </c>
      <c r="D189" s="92"/>
      <c r="E189" s="92"/>
      <c r="F189" s="92"/>
      <c r="G189" s="135"/>
      <c r="H189" s="135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spans="1:2" ht="12.75">
      <c r="A622" s="10"/>
      <c r="B622" s="96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</sheetData>
  <sheetProtection/>
  <mergeCells count="4">
    <mergeCell ref="G122:H122"/>
    <mergeCell ref="A122:B122"/>
    <mergeCell ref="A187:B189"/>
    <mergeCell ref="G189:H189"/>
  </mergeCells>
  <hyperlinks>
    <hyperlink ref="B12" r:id="rId1" display="consultantplus://offline/ref=AD9BD37F4EFBEE88ABD2ADEF70459FB00CE24B854F8D51336FB6EEE9105A3738C738DC8322C6C4D3i0I"/>
  </hyperlink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</cp:lastModifiedBy>
  <cp:lastPrinted>2016-11-17T04:13:09Z</cp:lastPrinted>
  <dcterms:created xsi:type="dcterms:W3CDTF">2002-03-11T10:22:12Z</dcterms:created>
  <dcterms:modified xsi:type="dcterms:W3CDTF">2016-11-17T04:15:36Z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