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20" yWindow="285" windowWidth="13665" windowHeight="6570" tabRatio="941" activeTab="0"/>
  </bookViews>
  <sheets>
    <sheet name="1 - гл. адм дох" sheetId="1" r:id="rId1"/>
    <sheet name="2 - гл.ад.источ" sheetId="2" r:id="rId2"/>
    <sheet name="3 - дох 2019" sheetId="3" r:id="rId3"/>
    <sheet name="4 - дох 2020-2021" sheetId="4" r:id="rId4"/>
    <sheet name="5 - распред. по ст. 2019" sheetId="5" r:id="rId5"/>
    <sheet name="6 - распред. по стат.2020-2021" sheetId="6" r:id="rId6"/>
    <sheet name="7 - вед.струк.на 2019" sheetId="7" r:id="rId7"/>
    <sheet name="8 - вед.струк.2020-2021" sheetId="8" r:id="rId8"/>
    <sheet name="9 - дор.фонд 2019" sheetId="9" r:id="rId9"/>
    <sheet name="10 - дор.фонд 2020-2021" sheetId="10" r:id="rId10"/>
    <sheet name="11 - МП на 2019" sheetId="11" r:id="rId11"/>
    <sheet name="12 - МП на 2020-2021" sheetId="12" r:id="rId12"/>
    <sheet name="13 - Объем МБТ из БС 2019" sheetId="13" r:id="rId13"/>
    <sheet name="14 - объем субв,дот.на2020-2021" sheetId="14" r:id="rId14"/>
    <sheet name="15 - МБТ в НМР на 2019" sheetId="15" r:id="rId15"/>
    <sheet name="16 - МБТ в НМР на 2020-21" sheetId="16" r:id="rId16"/>
    <sheet name="17 - ФСР на 2019" sheetId="17" r:id="rId17"/>
    <sheet name="18 - ФСР на 2020-2021" sheetId="18" r:id="rId18"/>
    <sheet name="19 - Ист.фин.деф. на 2019" sheetId="19" r:id="rId19"/>
    <sheet name="20 - Ист.фин.деф.на 2020-2021" sheetId="20" r:id="rId20"/>
    <sheet name="21 - вн займы на 2019" sheetId="21" r:id="rId21"/>
    <sheet name="22 - вн займы на 2020-2021" sheetId="22" r:id="rId22"/>
    <sheet name="23 - программа гарант на 2019" sheetId="23" r:id="rId23"/>
    <sheet name="24 - программа гарант 2020-21" sheetId="24" r:id="rId24"/>
    <sheet name="структура СП" sheetId="25" r:id="rId25"/>
    <sheet name="Лист1" sheetId="26" r:id="rId26"/>
  </sheets>
  <definedNames>
    <definedName name="_Date_" localSheetId="15">#REF!</definedName>
    <definedName name="_Date_">#REF!</definedName>
    <definedName name="_Otchet_Period_Source__AT_ObjectName" localSheetId="15">#REF!</definedName>
    <definedName name="_Otchet_Period_Source__AT_ObjectName">#REF!</definedName>
    <definedName name="_PBuh_" localSheetId="9">#REF!</definedName>
    <definedName name="_PBuh_" localSheetId="11">#REF!</definedName>
    <definedName name="_PBuh_" localSheetId="13">#REF!</definedName>
    <definedName name="_PBuh_" localSheetId="15">#REF!</definedName>
    <definedName name="_PBuh_" localSheetId="17">#REF!</definedName>
    <definedName name="_PBuh_" localSheetId="18">'19 - Ист.фин.деф. на 2019'!#REF!</definedName>
    <definedName name="_PBuh_" localSheetId="19">'20 - Ист.фин.деф.на 2020-2021'!#REF!</definedName>
    <definedName name="_PBuh_" localSheetId="3">#REF!</definedName>
    <definedName name="_PBuh_" localSheetId="4">#REF!</definedName>
    <definedName name="_PBuh_" localSheetId="5">#REF!</definedName>
    <definedName name="_PBuh_" localSheetId="6">#REF!</definedName>
    <definedName name="_PBuh_" localSheetId="7">#REF!</definedName>
    <definedName name="_PBuh_">#REF!</definedName>
    <definedName name="_PBuhN_" localSheetId="15">#REF!</definedName>
    <definedName name="_PBuhN_" localSheetId="18">'19 - Ист.фин.деф. на 2019'!$A$22</definedName>
    <definedName name="_PBuhN_" localSheetId="19">'20 - Ист.фин.деф.на 2020-2021'!$A$28</definedName>
    <definedName name="_PBuhN_">#REF!</definedName>
    <definedName name="_Period_" localSheetId="15">#REF!</definedName>
    <definedName name="_Period_">#REF!</definedName>
    <definedName name="_PRuk_" localSheetId="9">#REF!</definedName>
    <definedName name="_PRuk_" localSheetId="11">#REF!</definedName>
    <definedName name="_PRuk_" localSheetId="13">#REF!</definedName>
    <definedName name="_PRuk_" localSheetId="15">#REF!</definedName>
    <definedName name="_PRuk_" localSheetId="17">#REF!</definedName>
    <definedName name="_PRuk_" localSheetId="18">'19 - Ист.фин.деф. на 2019'!#REF!</definedName>
    <definedName name="_PRuk_" localSheetId="19">'20 - Ист.фин.деф.на 2020-2021'!#REF!</definedName>
    <definedName name="_PRuk_" localSheetId="3">#REF!</definedName>
    <definedName name="_PRuk_" localSheetId="4">#REF!</definedName>
    <definedName name="_PRuk_" localSheetId="5">#REF!</definedName>
    <definedName name="_PRuk_" localSheetId="6">#REF!</definedName>
    <definedName name="_PRuk_" localSheetId="7">#REF!</definedName>
    <definedName name="_PRuk_">#REF!</definedName>
    <definedName name="_PRukN_" localSheetId="15">#REF!</definedName>
    <definedName name="_PRukN_" localSheetId="18">'19 - Ист.фин.деф. на 2019'!$A$20</definedName>
    <definedName name="_PRukN_" localSheetId="19">'20 - Ист.фин.деф.на 2020-2021'!$A$26</definedName>
    <definedName name="_PRukN_">#REF!</definedName>
    <definedName name="_СпрАдм_" localSheetId="15">#REF!</definedName>
    <definedName name="_СпрАдм_">#REF!</definedName>
    <definedName name="_СпрОКАТО_" localSheetId="15">#REF!</definedName>
    <definedName name="_СпрОКАТО_">#REF!</definedName>
    <definedName name="_СпрОКПО_" localSheetId="15">#REF!</definedName>
    <definedName name="_СпрОКПО_">#REF!</definedName>
    <definedName name="_xlnm.Print_Titles" localSheetId="0">'1 - гл. адм дох'!$10:$10</definedName>
    <definedName name="_xlnm.Print_Titles" localSheetId="10">'11 - МП на 2019'!$8:$9</definedName>
    <definedName name="_xlnm.Print_Titles" localSheetId="11">'12 - МП на 2020-2021'!$8:$10</definedName>
    <definedName name="_xlnm.Print_Titles" localSheetId="14">'15 - МБТ в НМР на 2019'!$9:$9</definedName>
    <definedName name="_xlnm.Print_Titles" localSheetId="15">'16 - МБТ в НМР на 2020-21'!$9:$9</definedName>
    <definedName name="_xlnm.Print_Titles" localSheetId="16">'17 - ФСР на 2019'!$10:$13</definedName>
    <definedName name="_xlnm.Print_Titles" localSheetId="17">'18 - ФСР на 2020-2021'!$10:$13</definedName>
    <definedName name="_xlnm.Print_Titles" localSheetId="2">'3 - дох 2019'!$8:$8</definedName>
    <definedName name="_xlnm.Print_Titles" localSheetId="3">'4 - дох 2020-2021'!$8:$8</definedName>
    <definedName name="_xlnm.Print_Titles" localSheetId="4">'5 - распред. по ст. 2019'!$9:$9</definedName>
    <definedName name="_xlnm.Print_Titles" localSheetId="5">'6 - распред. по стат.2020-2021'!$9:$10</definedName>
    <definedName name="_xlnm.Print_Titles" localSheetId="6">'7 - вед.струк.на 2019'!$11:$11</definedName>
    <definedName name="_xlnm.Print_Titles" localSheetId="7">'8 - вед.струк.2020-2021'!$11:$13</definedName>
    <definedName name="_xlnm.Print_Area" localSheetId="0">'1 - гл. адм дох'!$A$1:$C$50</definedName>
    <definedName name="_xlnm.Print_Area" localSheetId="14">'15 - МБТ в НМР на 2019'!$A$1:$G$22</definedName>
    <definedName name="_xlnm.Print_Area" localSheetId="15">'16 - МБТ в НМР на 2020-21'!$A$1:$H$20</definedName>
    <definedName name="_xlnm.Print_Area" localSheetId="16">'17 - ФСР на 2019'!$A$1:$F$22</definedName>
    <definedName name="_xlnm.Print_Area" localSheetId="17">'18 - ФСР на 2020-2021'!$A$1:$J$20</definedName>
    <definedName name="_xlnm.Print_Area" localSheetId="22">'23 - программа гарант на 2019'!$A$2:$E$15</definedName>
    <definedName name="_xlnm.Print_Area" localSheetId="23">'24 - программа гарант 2020-21'!$A$1:$H$24</definedName>
    <definedName name="_xlnm.Print_Area" localSheetId="2">'3 - дох 2019'!$A$1:$D$103</definedName>
    <definedName name="_xlnm.Print_Area" localSheetId="3">'4 - дох 2020-2021'!$A$1:$E$85</definedName>
    <definedName name="_xlnm.Print_Area" localSheetId="6">'7 - вед.струк.на 2019'!$A$1:$H$301</definedName>
  </definedNames>
  <calcPr fullCalcOnLoad="1"/>
</workbook>
</file>

<file path=xl/sharedStrings.xml><?xml version="1.0" encoding="utf-8"?>
<sst xmlns="http://schemas.openxmlformats.org/spreadsheetml/2006/main" count="2936" uniqueCount="928">
  <si>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</si>
  <si>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</si>
  <si>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2 02 02080 00 0000 151</t>
  </si>
  <si>
    <t xml:space="preserve">Субсидии бюджетам поселений на обеспечение мероприятий по капитальному ремонту многоквартирных домов </t>
  </si>
  <si>
    <t>2 02 02088 10 0001 151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</si>
  <si>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поступивщих от госкорпорации Фонд содействия реформированию ЖКХ</t>
  </si>
  <si>
    <t>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</si>
  <si>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бюджета Пермского края</t>
  </si>
  <si>
    <t>2 02 04999 00 0000 151</t>
  </si>
  <si>
    <t>Прочие межбюджетные трансферты, передаваемые бюджетам</t>
  </si>
  <si>
    <t>2 02 04999 10 0000 151</t>
  </si>
  <si>
    <t>0412</t>
  </si>
  <si>
    <t>Другие вопросы в области национальной экономики</t>
  </si>
  <si>
    <t>Мероприятия по землеустройству и землепользованию</t>
  </si>
  <si>
    <t>1 14 06000 00 0000 430</t>
  </si>
  <si>
    <t>2012 год</t>
  </si>
  <si>
    <t>№</t>
  </si>
  <si>
    <t>Муниципальные гарантии</t>
  </si>
  <si>
    <t>Сельхозтоваро-    производители</t>
  </si>
  <si>
    <t>Муниципальные образования (поселения)</t>
  </si>
  <si>
    <t>Итого</t>
  </si>
  <si>
    <t>1.</t>
  </si>
  <si>
    <t>Субвенция, субсидия</t>
  </si>
  <si>
    <t>100</t>
  </si>
  <si>
    <t>200</t>
  </si>
  <si>
    <t>800</t>
  </si>
  <si>
    <t>Иные бюджетные ассигнования</t>
  </si>
  <si>
    <t>Цели гарантирования</t>
  </si>
  <si>
    <t>2.</t>
  </si>
  <si>
    <t>о предоставлении муниципальных гарантий</t>
  </si>
  <si>
    <t>3.</t>
  </si>
  <si>
    <t>Предоставление муниципальных гарантий</t>
  </si>
  <si>
    <t>в очередном финансовом году</t>
  </si>
  <si>
    <t>4.</t>
  </si>
  <si>
    <t>Исполнение обязательств в очередном финансовом</t>
  </si>
  <si>
    <t>году в соответствии с договорами о предоставле-</t>
  </si>
  <si>
    <t xml:space="preserve">нии муниципальных гарантий </t>
  </si>
  <si>
    <t>5.</t>
  </si>
  <si>
    <t>Объем бюджетных ассигнований, предусмотренный</t>
  </si>
  <si>
    <t xml:space="preserve">на исполнение гарантий по возможным гарантийным </t>
  </si>
  <si>
    <t>случаям</t>
  </si>
  <si>
    <t>6.</t>
  </si>
  <si>
    <t>Права регрессионного требования</t>
  </si>
  <si>
    <t>Х</t>
  </si>
  <si>
    <t>Юридические лица</t>
  </si>
  <si>
    <t>Муниципальные унитарные предприятия</t>
  </si>
  <si>
    <t>МУП "ЖКХ" Чекменевское</t>
  </si>
  <si>
    <t>Объем муниципального долга Чекменевского</t>
  </si>
  <si>
    <t>сельского поселения в соответствии с договорами</t>
  </si>
  <si>
    <t xml:space="preserve">Доходы, получаемые в виде арендной платы за  земельные участки, государственная собственность на которые не разграничена и которые расположены в границах поселений, а также средства  от продажи права на заключение договоров аренды  указанных земельных участков </t>
  </si>
  <si>
    <t>Администрация Чекменевского сельского поселения</t>
  </si>
  <si>
    <t>1 15 02050 10 0000 140</t>
  </si>
  <si>
    <t>1 17 01050 10 0000 180</t>
  </si>
  <si>
    <t>1 17 05050 10 0000 180</t>
  </si>
  <si>
    <t xml:space="preserve"> </t>
  </si>
  <si>
    <t>(тыс.рублей)</t>
  </si>
  <si>
    <t>Внутренние заимствования</t>
  </si>
  <si>
    <t>2.1.</t>
  </si>
  <si>
    <t>0409</t>
  </si>
  <si>
    <t>ПРОГРАММА</t>
  </si>
  <si>
    <t>600</t>
  </si>
  <si>
    <t>Предоставление субсидий бюджетным, автономным учреждениям и иным некоммерческим организациям</t>
  </si>
  <si>
    <t>2 02 09054 10 0000 151</t>
  </si>
  <si>
    <t>Прочие безвозмездные поступления в бюджеты поселений от бюджетов муниципальных районов</t>
  </si>
  <si>
    <t>2 07 05000 10 0000 180</t>
  </si>
  <si>
    <t>Прочие безвозмездные поступления в бюджеты поселений</t>
  </si>
  <si>
    <t>01 02 00 00 10 0000 710</t>
  </si>
  <si>
    <t>01 02 00 00 10 0000 810</t>
  </si>
  <si>
    <t>01 05 02 01 10 0000 510</t>
  </si>
  <si>
    <t>500</t>
  </si>
  <si>
    <t>с правом регрессионного требования</t>
  </si>
  <si>
    <t>Сельхозтоваропроизводители</t>
  </si>
  <si>
    <t>Приобретение пассажирского подвижного состава (автобусов) для осуществления пригородных перевозок</t>
  </si>
  <si>
    <t>На приобретение ГСМ, сельскохозяйственной техники, минеральных удобрений, семян зерновых культур</t>
  </si>
  <si>
    <t>х</t>
  </si>
  <si>
    <t>000 01 06 06 00 10 0000 710</t>
  </si>
  <si>
    <t>Потребность (тыс.руб.)</t>
  </si>
  <si>
    <t>Учтено в бюджете (тыс.руб.)</t>
  </si>
  <si>
    <t>к решению Совета депутатов</t>
  </si>
  <si>
    <t>ПРОЕКТ</t>
  </si>
  <si>
    <t>2013 год</t>
  </si>
  <si>
    <t>0113</t>
  </si>
  <si>
    <t xml:space="preserve">                                                                      Чекменевского сельского поселения</t>
  </si>
  <si>
    <t>01 06 05 01 05 0000 640</t>
  </si>
  <si>
    <t>01 06 05 02 05 0000 640</t>
  </si>
  <si>
    <t>01 06 05 02 05 0000 540</t>
  </si>
  <si>
    <t>Возврат бюджетных кредитов, предоставленных юридическим лицам из районного бюджета Нытвенского муниципального района в валюте Российской Федерации</t>
  </si>
  <si>
    <t>Отдельные мероприятия в области дорожного хозяйства</t>
  </si>
  <si>
    <t>Возврат бюджетных кредитов, предоставленных другим бюджетам бюджетной системы Российской Федерации израйонного бюджета Нытвенского муниципального района в валюте Российской Федерации</t>
  </si>
  <si>
    <t>Предоставление бюджетных кредитов другим бюджетам бюджетной системы Российской Федерации из районного бюджета Нытвенского муниципального района в валюте Российской Федерации</t>
  </si>
  <si>
    <t>Всего</t>
  </si>
  <si>
    <t>1 16 00000 00 0000 000</t>
  </si>
  <si>
    <t>ШТРАФЫ, САНКЦИИ, ВОЗМЕЩЕНИЕ УЩЕРБА</t>
  </si>
  <si>
    <t>2 00 00000 00 0000 000</t>
  </si>
  <si>
    <t>БЕЗВОЗМЕЗДНЫЕ  ПОСТУПЛЕНИЯ</t>
  </si>
  <si>
    <t>2 02 00000 00 0000 000</t>
  </si>
  <si>
    <t>670</t>
  </si>
  <si>
    <t>671</t>
  </si>
  <si>
    <t>Совет депутатов Чекменевского сельского поселения</t>
  </si>
  <si>
    <t>Резервные фонды местных администраций</t>
  </si>
  <si>
    <t>Дорожное хозяйство (дорожные фонды)</t>
  </si>
  <si>
    <t>Культура и кинематография</t>
  </si>
  <si>
    <t>ДОХОДЫ ОТ ПРОДАЖИ МАТЕРИАЛЬНЫХ И НЕМАТЕРИАЛЬНЫХ АКТИВОВ</t>
  </si>
  <si>
    <t xml:space="preserve">ВСЕГО ДОХОДОВ </t>
  </si>
  <si>
    <t>1 14 00000 00 0000 000</t>
  </si>
  <si>
    <t>№ п/п</t>
  </si>
  <si>
    <t>Сумма, тыс.рублей</t>
  </si>
  <si>
    <t>Прочие межбюджетные трансферты, передаваемые бюджетам поселений</t>
  </si>
  <si>
    <t>1101</t>
  </si>
  <si>
    <t>Бюджет поселения</t>
  </si>
  <si>
    <t>ГОСУДАРСТВЕННАЯ ПОШЛИНА</t>
  </si>
  <si>
    <t>1 11 05000 00 0000 120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</si>
  <si>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</si>
  <si>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</si>
  <si>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1 01 02020 01 0000 110</t>
  </si>
  <si>
    <t>1 08 00000 00 0000 000</t>
  </si>
  <si>
    <t xml:space="preserve">1 08 03000 01 0000 110 </t>
  </si>
  <si>
    <t>Государственная пошлина по делам, рассматриваемым в судах общей юрисдикции, мировыми судьями</t>
  </si>
  <si>
    <t xml:space="preserve">1 08 03010 01 0000 110 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</si>
  <si>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РФ)</t>
  </si>
  <si>
    <t>2 02 04000 00 0000 151</t>
  </si>
  <si>
    <t>Иные межбюджетные трансферты</t>
  </si>
  <si>
    <t>2 02 09000 00 0000 151</t>
  </si>
  <si>
    <t>Прочие безвозмездные поступления от других бюджетов бюджетной системы</t>
  </si>
  <si>
    <t>Код</t>
  </si>
  <si>
    <t>1 00 00000 00 0000 000</t>
  </si>
  <si>
    <t>1 01 00000 00 0000 000</t>
  </si>
  <si>
    <t>НАЛОГИ НА ПРИБЫЛЬ, ДОХОДЫ</t>
  </si>
  <si>
    <t xml:space="preserve">1 01 02000 01 0000 110 </t>
  </si>
  <si>
    <t>Налог на доходы физических лиц</t>
  </si>
  <si>
    <t>1 01 02010 01 0000 110</t>
  </si>
  <si>
    <t xml:space="preserve">1 01 02040 01 0000 110 </t>
  </si>
  <si>
    <t xml:space="preserve">1 08 07140 01 0000 110 </t>
  </si>
  <si>
    <t>НАЛОГИ НА ИМУЩЕСТВО</t>
  </si>
  <si>
    <t>1 06 00000 00 0000 000</t>
  </si>
  <si>
    <t>Налог на имущество физических лиц</t>
  </si>
  <si>
    <t>Земельный налог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</si>
  <si>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</si>
  <si>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Администрация Чекменевского сельского поселения </t>
  </si>
  <si>
    <t>Доходы от реализации иного имущества, находящегося 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казенных)в части реализации материальных запасов по указанному имуществу</t>
  </si>
  <si>
    <t>Доходы от реализации имущества, находящегося 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</si>
  <si>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1 14 02030 10 0000 410</t>
  </si>
  <si>
    <t>1 14 02033 10 0000 410</t>
  </si>
  <si>
    <t xml:space="preserve">                                                                      к решению Совета депутатов</t>
  </si>
  <si>
    <t xml:space="preserve">Чекменевского сельского поселения </t>
  </si>
  <si>
    <t xml:space="preserve">                                                      к решению Совета депутатов </t>
  </si>
  <si>
    <t xml:space="preserve">                                                      Чекменевского сельского поселения</t>
  </si>
  <si>
    <t xml:space="preserve">                                                      к решению Совета депутатов</t>
  </si>
  <si>
    <t>к Решению Совета депутатов</t>
  </si>
  <si>
    <t>Чекменевского сельского поселения</t>
  </si>
  <si>
    <t>Раздел</t>
  </si>
  <si>
    <t>Вид расхода</t>
  </si>
  <si>
    <t>Наименование расходов</t>
  </si>
  <si>
    <t xml:space="preserve">Бюджет </t>
  </si>
  <si>
    <t>0100</t>
  </si>
  <si>
    <t>Общегосударственные вопросы</t>
  </si>
  <si>
    <t>0102</t>
  </si>
  <si>
    <t>0103</t>
  </si>
  <si>
    <t>0104</t>
  </si>
  <si>
    <t>0310</t>
  </si>
  <si>
    <t>Обеспечение пожарной безопасности</t>
  </si>
  <si>
    <t>0111</t>
  </si>
  <si>
    <t>Резервные фонды</t>
  </si>
  <si>
    <t>Другие общегосударственные вопросы</t>
  </si>
  <si>
    <t>0300</t>
  </si>
  <si>
    <t>СТРУКТУРА</t>
  </si>
  <si>
    <t>аппарата администрации Чекменевского сельского поселения</t>
  </si>
  <si>
    <t>Муниципальные служащие</t>
  </si>
  <si>
    <t>Заместитель главы администрации</t>
  </si>
  <si>
    <t>Работники, обслуживающие деятельность муниципальных служащих</t>
  </si>
  <si>
    <t>Водитель</t>
  </si>
  <si>
    <t>Уборщик помещений</t>
  </si>
  <si>
    <t>Национальная безопасность и правоохранительная деятельность</t>
  </si>
  <si>
    <t>0400</t>
  </si>
  <si>
    <t>Национальная экономика</t>
  </si>
  <si>
    <t>0500</t>
  </si>
  <si>
    <t>Жилищно-коммунальное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</si>
  <si>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</si>
  <si>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</si>
  <si>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</si>
  <si>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</si>
  <si>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</si>
  <si>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</si>
  <si>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</si>
  <si>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</si>
  <si>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0800</t>
  </si>
  <si>
    <t>0801</t>
  </si>
  <si>
    <t>Культура</t>
  </si>
  <si>
    <t xml:space="preserve"> Наименование показателя</t>
  </si>
  <si>
    <t xml:space="preserve">Код источника финансирования по бюджетной классификации 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</si>
  <si>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</si>
  <si>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</si>
  <si>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</si>
  <si>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</si>
  <si>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000 01 05 00 00 00 0000 000</t>
  </si>
  <si>
    <t>Физическая культура и спорт</t>
  </si>
  <si>
    <t>1000</t>
  </si>
  <si>
    <t>Социальная политика</t>
  </si>
  <si>
    <t>1003</t>
  </si>
  <si>
    <t>Социальное обеспечение населения</t>
  </si>
  <si>
    <t>Оплата за электроэнергию уличного освещения</t>
  </si>
  <si>
    <t>Ведом-ство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</si>
  <si>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</si>
  <si>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300</t>
  </si>
  <si>
    <t>Социальное обеспечение и иные выплаты населению</t>
  </si>
  <si>
    <t>01 05 02 01 10 0000 610</t>
  </si>
  <si>
    <t>1100</t>
  </si>
  <si>
    <t>Межбюджетные трансферты</t>
  </si>
  <si>
    <t>ИТОГО</t>
  </si>
  <si>
    <t>Государственная пошлина 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заков, приемом квалификационных экзаменов на п</t>
  </si>
  <si>
    <t>НАЛОГОВЫЕ И НЕНАЛОГОВЫЕ ДОХОДЫ</t>
  </si>
  <si>
    <t>1 06 01030 10 0000 110</t>
  </si>
  <si>
    <t xml:space="preserve">Код классификации доходов </t>
  </si>
  <si>
    <t>Код классификации источников внутреннего финансирования дефицита</t>
  </si>
  <si>
    <t>1 11 05010 00 0000 120</t>
  </si>
  <si>
    <t>Доходы, получаемые в виде арендной платы за земельные участки, государственная 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</si>
  <si>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1 11 05020 00 0000 120   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</si>
  <si>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</si>
  <si>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1 11 05025 10 0000 120</t>
  </si>
  <si>
    <t xml:space="preserve">бюджета Чекменевского сельского поселения </t>
  </si>
  <si>
    <t>Сумма (тыс.руб.)</t>
  </si>
  <si>
    <t xml:space="preserve">      - привлечение кредитов</t>
  </si>
  <si>
    <t xml:space="preserve">      - погашение основной суммы задолженности </t>
  </si>
  <si>
    <t>договоры и соглашения о получении Чекменевским сельским поселением от кредитных организаций</t>
  </si>
  <si>
    <t>2.1.1.</t>
  </si>
  <si>
    <t>3.1.</t>
  </si>
  <si>
    <t>3.1.1.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</si>
  <si>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</si>
  <si>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 xml:space="preserve">1 11 09000 00 0000 120  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</si>
  <si>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</si>
  <si>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</si>
  <si>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</si>
  <si>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Транспортный налог</t>
  </si>
  <si>
    <t xml:space="preserve">Транспортный налог с организаций    </t>
  </si>
  <si>
    <t xml:space="preserve">Транспортный налог с физических лиц        </t>
  </si>
  <si>
    <t xml:space="preserve">1 06 04011 02 0000 110   </t>
  </si>
  <si>
    <t xml:space="preserve">1 06 04012 02 0000 110    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</si>
  <si>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</si>
  <si>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</si>
  <si>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1 01 02030 01 0000 110</t>
  </si>
  <si>
    <t>Прочие субсидии</t>
  </si>
  <si>
    <t>Межбюджетные трансферты (дороги)</t>
  </si>
  <si>
    <t>Межбюджетные трансферты (содержание землеустроителя)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</si>
  <si>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</si>
  <si>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</si>
  <si>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1 13 01995 10 0000 130</t>
  </si>
  <si>
    <t>1 13 02995 10 0000 130</t>
  </si>
  <si>
    <t>1 14 02053 10 0000 410</t>
  </si>
  <si>
    <t>1 14 02053 10 0000 440</t>
  </si>
  <si>
    <t>1 14 06013 10 0000 430</t>
  </si>
  <si>
    <t>1 14 06025 10 0000 430</t>
  </si>
  <si>
    <t>Физическая культура</t>
  </si>
  <si>
    <t xml:space="preserve">Наименование </t>
  </si>
  <si>
    <t>Перечень наименований проектов, объектов</t>
  </si>
  <si>
    <t>главного распорядителя</t>
  </si>
  <si>
    <t>источники финансирования</t>
  </si>
  <si>
    <t>бюджетных средств</t>
  </si>
  <si>
    <t>Всего:</t>
  </si>
  <si>
    <t>краевой бюджет</t>
  </si>
  <si>
    <t xml:space="preserve">районный </t>
  </si>
  <si>
    <t>бюджет</t>
  </si>
  <si>
    <t xml:space="preserve">                                                      Приложение  2</t>
  </si>
  <si>
    <t>Приоритетный муниципальный проект "Организация капитального ремонта и ремонта автомобильных дорог общего пользования населенных пунктов Чекменевского сельского поселения"</t>
  </si>
  <si>
    <t>поселения</t>
  </si>
  <si>
    <t xml:space="preserve">Объекты </t>
  </si>
  <si>
    <t>1 11 05013 10 0000 120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</si>
  <si>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</si>
  <si>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доходы от использования имущества и 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</si>
  <si>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</si>
  <si>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 УСЛУГИ), РЕАЛИЗУЕМЫЕ НА ТЕРРИТОРИИ РОССИЙСКОЙ ФЕДЕРАЦИИ</t>
  </si>
  <si>
    <t xml:space="preserve">
</t>
  </si>
  <si>
    <t>9000000</t>
  </si>
  <si>
    <t>Непрограммные мероприятия</t>
  </si>
  <si>
    <t>9100000</t>
  </si>
  <si>
    <t>Расходы  на 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</si>
  <si>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9100004</t>
  </si>
  <si>
    <t>Руководитель Контрольно-счетной палаты муниципального образования</t>
  </si>
  <si>
    <t>9100006</t>
  </si>
  <si>
    <t>Председатель представительного органа муниципального образования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</si>
  <si>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</si>
  <si>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Мероприятия,   осуществляемые органами местного самоуправления муниципального образования, в рамках непрограммных направлений расходов</t>
  </si>
  <si>
    <t>9202002</t>
  </si>
  <si>
    <t>Оплата представительских расходов и расходов на мероприятия</t>
  </si>
  <si>
    <t>9202003</t>
  </si>
  <si>
    <t>Выплата материальной помощи</t>
  </si>
  <si>
    <t>Исполнение решений судов, вступивших в законную силу, и оплата государственной пошлины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</si>
  <si>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</si>
  <si>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органами местного самоуправления полномочий за счет субсидий, субвенций, иных межбюджетных трансфертов</t>
  </si>
  <si>
    <t xml:space="preserve"> /тыс.рублей/</t>
  </si>
  <si>
    <t>9102300</t>
  </si>
  <si>
    <t>Мероприятия по содержанию  и ремонту газопроводов, обслуживанию сетей газоснабжения</t>
  </si>
  <si>
    <t xml:space="preserve">Озеленение </t>
  </si>
  <si>
    <t>Прочие работы по благоустройству (санация территории)</t>
  </si>
  <si>
    <t>Прочие работы по благоустройству</t>
  </si>
  <si>
    <t>ИТОГО:</t>
  </si>
  <si>
    <t xml:space="preserve">                                                                                                                                                                                     к решению Земского Собрания</t>
  </si>
  <si>
    <t xml:space="preserve">                                                                                                                                                                                     Нытвенского муниципального района </t>
  </si>
  <si>
    <t xml:space="preserve">                                                                                                                                                                                     От                                      №                       </t>
  </si>
  <si>
    <t>Наименование главного распорядителя  бюджетных средств</t>
  </si>
  <si>
    <t xml:space="preserve">                </t>
  </si>
  <si>
    <t>Всего межбюджетных трансфертов:</t>
  </si>
  <si>
    <t xml:space="preserve">                                                                                                                                                                                     Приложение 11</t>
  </si>
  <si>
    <t>1 03 02230 01 0000 110</t>
  </si>
  <si>
    <t xml:space="preserve">1 03 02240 01 0000 110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</si>
  <si>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</si>
  <si>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</si>
  <si>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1 03 02250 010000 110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</si>
  <si>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</si>
  <si>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</si>
  <si>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</si>
  <si>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Реализация проекта "Устойчивое развитие сельских территорий"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</si>
  <si>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</si>
  <si>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</si>
  <si>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0405</t>
  </si>
  <si>
    <t>Сельское хозяйство и рыболовство</t>
  </si>
  <si>
    <t>в том числе:</t>
  </si>
  <si>
    <t xml:space="preserve">Главные администраторы доходов бюджета </t>
  </si>
  <si>
    <t>01 03 01 00 10 0000 710</t>
  </si>
  <si>
    <t>01 03 01 00 10 0000 810</t>
  </si>
  <si>
    <t>Увеличение прочих остатков денежных средств бюджетов поселений</t>
  </si>
  <si>
    <t>01 06 04 01 10 0000 810</t>
  </si>
  <si>
    <t>ВЕДОМСТВЕННАЯ СТРУКТУРА  РАСХОДОВ БЮДЖЕТА</t>
  </si>
  <si>
    <t>Наименование</t>
  </si>
  <si>
    <t>000 01 03 01 00 10 0000 710</t>
  </si>
  <si>
    <t>000 01 03 01 00 00 0000 700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</si>
  <si>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</si>
  <si>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</si>
  <si>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</si>
  <si>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000 01 03 01 00 10 0000 810</t>
  </si>
  <si>
    <t>000 01 05 00 00 00 0000 600</t>
  </si>
  <si>
    <t>Уменьшение остатков средств бюджетов</t>
  </si>
  <si>
    <t>000 01 05 02 01 10 0000 610</t>
  </si>
  <si>
    <t>000 01 06 06 00 00 0000 000</t>
  </si>
  <si>
    <t>Прочие источники внутреннего финансирования дефицитов бюджетов</t>
  </si>
  <si>
    <t>000 01 06 06 00 00 0000 700</t>
  </si>
  <si>
    <t>Привлечение прочих источников внутреннего финансирования дефицитов бюджетов</t>
  </si>
  <si>
    <t>Привлечение прочих источников внутреннего финансирования дефицитов бюджетов поселений</t>
  </si>
  <si>
    <t>000 01 03 00 00 00 0000 000</t>
  </si>
  <si>
    <t>Бюджетные кредиты от других бюджетов бюджетной системы Российской Федерации</t>
  </si>
  <si>
    <t>000 01 05 02 01 10 0000 510</t>
  </si>
  <si>
    <t>000 01 05 02 01 00 0000 510</t>
  </si>
  <si>
    <t>Увеличение прочих остатков денежных средств бюджетов</t>
  </si>
  <si>
    <t>000 01 05 02 00 00 0000 500</t>
  </si>
  <si>
    <t>Увеличение прочих остатков средств бюджетов</t>
  </si>
  <si>
    <t>0200</t>
  </si>
  <si>
    <t>Мобилизационная и вневойсковая подготовка</t>
  </si>
  <si>
    <t>0203</t>
  </si>
  <si>
    <t>Осуществление полномочий по первичному воинскому учету на территориях, где отсутствуют военные коммисариаты</t>
  </si>
  <si>
    <t xml:space="preserve">Всего субвенций </t>
  </si>
  <si>
    <t>№       п/п</t>
  </si>
  <si>
    <t>Итого средств дорожного фонда</t>
  </si>
  <si>
    <t>тыс.рублей</t>
  </si>
  <si>
    <t xml:space="preserve">ПМП "Ремонт пешеходной дорожки от ул. Центральная до ул. Оборина д. Нижняя Гаревая Чекменевского сельского поселения" в рамках реализации ПРП "Первичные меры пожарной безопасности и благоустройство территорий" </t>
  </si>
  <si>
    <t>Реализация приоритетного муниципального проекта "Реконструкция наружных сетей водоснабжения в д. Нижняя Гаревая по улицам Весенняя, Мира, Молодежная, Осенняя,  Центральная, Юбилейная" в рамках ПРП «Водоснабжение и водоотведение»</t>
  </si>
  <si>
    <t>1 05 00000 00 0000 000</t>
  </si>
  <si>
    <t>НАЛОГИ НА СОВОКУПНЫЙ ДОХОД</t>
  </si>
  <si>
    <t>1 05 03000 00 0000 000</t>
  </si>
  <si>
    <t>Единый сельскохозяйственный налог</t>
  </si>
  <si>
    <t>1 05 03010 10 0000 110</t>
  </si>
  <si>
    <t>Прочие межбюджетные трансферты, передаваемые бюджетам поселений (на выравнивание финансово-экономического положения поселения)</t>
  </si>
  <si>
    <t>Подпрограмма "Развитие и поддержка кадрового потенциала"</t>
  </si>
  <si>
    <t>0220000</t>
  </si>
  <si>
    <t>Муниципальная программа "Развитие культуры в Чекменевском сельском поселении"</t>
  </si>
  <si>
    <t>Подпрограмма "Сохранение и развитие культурного потенциала"</t>
  </si>
  <si>
    <t>Программные мероприятия</t>
  </si>
  <si>
    <t>Наименование программ</t>
  </si>
  <si>
    <t>Сумма,  тыс.рублей</t>
  </si>
  <si>
    <t>в т.ч.</t>
  </si>
  <si>
    <t>краевой, федеральный бюджет</t>
  </si>
  <si>
    <t>районный бюджет</t>
  </si>
  <si>
    <t>Итого по программе:</t>
  </si>
  <si>
    <t>ВСЕГО:</t>
  </si>
  <si>
    <t>бюджет поселения</t>
  </si>
  <si>
    <t>Администрация Чекменевского сельского поселния</t>
  </si>
  <si>
    <t xml:space="preserve">1 06 04000 02 0000 110  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</si>
  <si>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</si>
  <si>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Безвозмездные поступления от других бюджетов бюджетной системы Российской Федерации </t>
  </si>
  <si>
    <t>Муниципальная программа "Обеспечение безопасности населения и территории Чекменевского сельского поселения"</t>
  </si>
  <si>
    <t>Целевая статья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</si>
  <si>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Чекменевского сельского поселения</t>
  </si>
  <si>
    <t>Подпрограмма "Сохранение, использование и популяризация объектов культурного наследия поселения"</t>
  </si>
  <si>
    <t>0222001</t>
  </si>
  <si>
    <t>Ремонт объектов культурного наследия поселения</t>
  </si>
  <si>
    <t>Глава муниципального образования</t>
  </si>
  <si>
    <t>Депутаты представительного органа местного самоуправления</t>
  </si>
  <si>
    <t>Обеспечение выполнения функций органами местного самоуправления</t>
  </si>
  <si>
    <t>Функционирование  законодательных  (представительных)  органов  государственной  власти  и  представительных  органов  муниципальных  образований</t>
  </si>
  <si>
    <t>0309</t>
  </si>
  <si>
    <t>0314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</si>
  <si>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</si>
  <si>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</si>
  <si>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Бюджет поселения - всего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</si>
  <si>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</si>
  <si>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1 06 01000 00 0000 110</t>
  </si>
  <si>
    <t>1 06 06000 00 0000 110</t>
  </si>
  <si>
    <t>Субсидии бюджетам бюджетной системы Российской Федерации (межбюджетные субсидии)</t>
  </si>
  <si>
    <t>Субвенции местным бюджетам на выполнение передаваемых полномочий субъектов Российской Федерации</t>
  </si>
  <si>
    <t>Прочие межбюджетные трансферты, передаваемые бюджетам поселений (на финансовое обеспечение дорожной деятельности за счет средств федерального бюджета)</t>
  </si>
  <si>
    <t>Составление протоколов об административных правонарушениях</t>
  </si>
  <si>
    <t>2 07 00000 00 0000 000</t>
  </si>
  <si>
    <t>ПРОЧИЕ БЕЗВОЗМЕЗДНЫЕ ПОСТУПЛЕНИЯ</t>
  </si>
  <si>
    <t>2 07 05030 10 0000 180</t>
  </si>
  <si>
    <t>0501</t>
  </si>
  <si>
    <t>Жилищное хозяйство</t>
  </si>
  <si>
    <t xml:space="preserve">Код главного администратора </t>
  </si>
  <si>
    <t>1 05 03010 01 0000 110</t>
  </si>
  <si>
    <t>Прочие межбюджетные трансферты, передаваемые бюджетам поселений (бюджет НМР)</t>
  </si>
  <si>
    <t>Акцизы по подакцизным товарам (продукции), производимым на территории Российской Федерации</t>
  </si>
  <si>
    <t xml:space="preserve"> 1 03 02 00 0 01 0 000 110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</si>
  <si>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</si>
  <si>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</si>
  <si>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</si>
  <si>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</si>
  <si>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</si>
  <si>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</si>
  <si>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</si>
  <si>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</si>
  <si>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Муниципальная программа "Развитие физической культуры,  спорта и формирование здорового образа жизни в Чекменевском сельском поселении"</t>
  </si>
  <si>
    <t>03 0 00 00000</t>
  </si>
  <si>
    <t>Подпрограмма "Развитие физической культуры и формирование здорового образа жизни"</t>
  </si>
  <si>
    <t>03 1 00 00000</t>
  </si>
  <si>
    <t>Основное мероприятие "Развитие массового спорта"</t>
  </si>
  <si>
    <t>03 1 01 00000</t>
  </si>
  <si>
    <t>Пропаганда физической культуры и здорового образа жизни</t>
  </si>
  <si>
    <t>03 1 01 2С010</t>
  </si>
  <si>
    <t>03 1 02 00000</t>
  </si>
  <si>
    <t>Основное мероприятие "Развитие физической культуры"</t>
  </si>
  <si>
    <t>Организация проведения спортивно-массовых мероприятий и соревнований поселения, участие в выездных соревнованиях различного уровня в рамках Единого календарного плана районных, краевых спортивно-массовых мероприятий текущего года</t>
  </si>
  <si>
    <t>Муниципальная программа "Развитие молодежной политики в Чекменевском сельском поселении"</t>
  </si>
  <si>
    <t>04 0 00 00000</t>
  </si>
  <si>
    <t>04 1 00 00000</t>
  </si>
  <si>
    <t>Подпрограмма "Молодежная политика, работа с детьми и молодежью"</t>
  </si>
  <si>
    <t>04 1 01 00000</t>
  </si>
  <si>
    <t>Основное мероприятие "Интеграция молодежи в социально-экономические отношения"</t>
  </si>
  <si>
    <t>04 1 01 2М010</t>
  </si>
  <si>
    <t>04 1 02 00000</t>
  </si>
  <si>
    <t>Основное мероприятие "Интеграция молодежи в общественно-политические отношения"</t>
  </si>
  <si>
    <t>04 1 02 2М020</t>
  </si>
  <si>
    <t>Содействие духовно-нравственному, экологическому, гражданскому и военно-патриотическому воспитанию молодежи</t>
  </si>
  <si>
    <t>04 1 02 2М030</t>
  </si>
  <si>
    <t>Развитие политической грамотности, правовой культуры и повышение электоральной активности молодежи</t>
  </si>
  <si>
    <t>04 1 03 00000</t>
  </si>
  <si>
    <t>Основное мероприятие "Интеграция молодежи в социально-культурные отношения"</t>
  </si>
  <si>
    <t>04 1 03 2М040</t>
  </si>
  <si>
    <t>Содействие развитию содержательного досуга для молодежи: туризма, отдыха и оздоровления, приобщение молодежи к массовой физической культуре и спорту, экологической, интеллектуальной и краеведческой деятельности</t>
  </si>
  <si>
    <t>04 1 03 2М050</t>
  </si>
  <si>
    <t>Формирование системы социального и семейного воспитания молодежи, пропаганда семейных традиций и ценностей</t>
  </si>
  <si>
    <t>04 1 03 2М060</t>
  </si>
  <si>
    <t>Профилактика асоциальных проявлений в молодежной среде через пропаганду и популяризацию здорового образа жизни</t>
  </si>
  <si>
    <t>04 1 03 2М070</t>
  </si>
  <si>
    <t>Реализация творческого потенциала детей и молодежи</t>
  </si>
  <si>
    <t>04 1 03 2М080</t>
  </si>
  <si>
    <t>Организация и проведение культурно-массовых и молодежных мероприятий</t>
  </si>
  <si>
    <t>Целевая статья расходов</t>
  </si>
  <si>
    <t>91 0 00 00020</t>
  </si>
  <si>
    <t>90 0 00 00000</t>
  </si>
  <si>
    <t>91 0 00 00000</t>
  </si>
  <si>
    <t>91 0 00 00070</t>
  </si>
  <si>
    <t>91 0 00 00090</t>
  </si>
  <si>
    <t>92 0 00 00000</t>
  </si>
  <si>
    <t>92 0 00 2Ш010</t>
  </si>
  <si>
    <t>92 0 00 2Ш040</t>
  </si>
  <si>
    <t>92 0 00 2Ш050</t>
  </si>
  <si>
    <t>92 0 00 2Ш090</t>
  </si>
  <si>
    <t>Проведение выборов в представительные органы местного самоуправления</t>
  </si>
  <si>
    <t>92 0 00 2Ш250</t>
  </si>
  <si>
    <t>92 0 00 2Ш260</t>
  </si>
  <si>
    <t>Ремонт автомобильных дорог общего пользования</t>
  </si>
  <si>
    <t>92 0 00 2Ш290</t>
  </si>
  <si>
    <t>92 0 00 2Ш300</t>
  </si>
  <si>
    <t>Мероприятия по содержанию и ремонту жилищного фонда</t>
  </si>
  <si>
    <t>92 0 00 2Ш350</t>
  </si>
  <si>
    <t>92  0 00 2Ш370</t>
  </si>
  <si>
    <t>Уличное освещение (тех.обслуживание и тек.ремонт уличного освещения)</t>
  </si>
  <si>
    <t>92 0 00 2Ш390</t>
  </si>
  <si>
    <t>92 0 00 2Ш400</t>
  </si>
  <si>
    <t>92 0 00 2Ш420</t>
  </si>
  <si>
    <t>92 0 00 2Ш440</t>
  </si>
  <si>
    <t>Прочие работы по благоустройству (организация и содержание мест захоронения бытовых отходов)</t>
  </si>
  <si>
    <t>92 0 00 2Ш450</t>
  </si>
  <si>
    <t>92 0 00 SP050</t>
  </si>
  <si>
    <t>93 0 00 00000</t>
  </si>
  <si>
    <t>93 0 00 2Р050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</si>
  <si>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</si>
  <si>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</si>
  <si>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01 0 00 00000</t>
  </si>
  <si>
    <t>01 1 00 00000</t>
  </si>
  <si>
    <t>01 1 01 2Б010</t>
  </si>
  <si>
    <t>01 1 01 00000</t>
  </si>
  <si>
    <t>01 1 01 2Б020</t>
  </si>
  <si>
    <t>01 2 00 00000</t>
  </si>
  <si>
    <t>01 2 02 00000</t>
  </si>
  <si>
    <t>01 3 00 00000</t>
  </si>
  <si>
    <t>01 3 01 00000</t>
  </si>
  <si>
    <t>02 0 00 00000</t>
  </si>
  <si>
    <t>02 1 00 00000</t>
  </si>
  <si>
    <t>02 1 01 00000</t>
  </si>
  <si>
    <t>02 1 01 2К010</t>
  </si>
  <si>
    <t>Обеспечение деятельности учреждения культуры</t>
  </si>
  <si>
    <t>02 1 02 00000</t>
  </si>
  <si>
    <t>02 1 02 2К020</t>
  </si>
  <si>
    <t>Организация и проведение поселенческих мероприятий</t>
  </si>
  <si>
    <t>02 1 03 00000</t>
  </si>
  <si>
    <t>02 1 03 2К040</t>
  </si>
  <si>
    <t>02 1 04 00000</t>
  </si>
  <si>
    <t>02 1 04 2К050</t>
  </si>
  <si>
    <t>Устранение предписаний надзорных органов</t>
  </si>
  <si>
    <t>02 3 00 00000</t>
  </si>
  <si>
    <t>02 3 01 00000</t>
  </si>
  <si>
    <t>02 3 01 2К070</t>
  </si>
  <si>
    <t>Участие в семинарах, курсах повышения квалификации</t>
  </si>
  <si>
    <t>91 0 23000</t>
  </si>
  <si>
    <t>Задолженность на 01.01.2019 года</t>
  </si>
  <si>
    <t>Реализация муниципальных программ, приоритетных муниципальных проектов, инвестиционных проектов муниципальных образований за счет средств местных бюджетов</t>
  </si>
  <si>
    <t>Бюджетные инвестиции в объекты муниципальной собственности</t>
  </si>
  <si>
    <t>400</t>
  </si>
  <si>
    <t xml:space="preserve">92 0 00 L0200 </t>
  </si>
  <si>
    <t>03 1 02 2С020</t>
  </si>
  <si>
    <t>Обеспечение сезонной занятости молодежи</t>
  </si>
  <si>
    <t>Содержание органов местного самоуправления</t>
  </si>
  <si>
    <t>91 0 00 02300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</si>
  <si>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</si>
  <si>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</si>
  <si>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</si>
  <si>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</si>
  <si>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</si>
  <si>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</si>
  <si>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</si>
  <si>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1 11 09035 10 0000 120</t>
  </si>
  <si>
    <t>Доходы от эксплуатации и использования имущества автомобильных дорог, находящихся в собственности сельских поселений</t>
  </si>
  <si>
    <t>Прочие доходы от оказания платных  услуг (работ) получателями средств бюджетов сельских поселений</t>
  </si>
  <si>
    <t>1 14 01050 10 0000 410</t>
  </si>
  <si>
    <t>Доходы от продажи квартир, находящихся в собственности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</si>
  <si>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</si>
  <si>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</si>
  <si>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</t>
  </si>
  <si>
    <t xml:space="preserve"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 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</si>
  <si>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</si>
  <si>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</si>
  <si>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</si>
  <si>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</si>
  <si>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</si>
  <si>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дотации бюджетам сельских поселений</t>
  </si>
  <si>
    <t xml:space="preserve"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                               </t>
  </si>
  <si>
    <t>Субсидии бюджетам сельских поселений на софинансирование капитальных вложений в объекты муниципальной собственности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</si>
  <si>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</si>
  <si>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</si>
  <si>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</si>
  <si>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субвенции бюджетам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</si>
  <si>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</si>
  <si>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</si>
  <si>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Прочие безвозмездные поступления в бюджеты сельских поселений от бюджетов муниципальных районов</t>
  </si>
  <si>
    <t>Прочие безвозмездные поступления в бюджеты сельских поселений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</si>
  <si>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сельских поселений</t>
  </si>
  <si>
    <t>Доходы бюджетов сельских поселений от возврата бюджетными учреждениями остатков субсидий прошлых лет</t>
  </si>
  <si>
    <t xml:space="preserve">Раздел I.  Дотации </t>
  </si>
  <si>
    <t>Всего дотаций:</t>
  </si>
  <si>
    <t>Субвенции бюджетам сельских поселений на выполнение передаваемых полномочий субъектов Российской Федерации (на Предоставление мер социальной поддержки отдельным категориям граждан, работающим в государственных и муниципальных учреждениях Пермского края и проживающим в сельской местности и поселках городского типа (рабочих поселках), по оплате жилого помещения и коммунальных услуг)</t>
  </si>
  <si>
    <t>Субвенции бюджетам сельских поселений на выполнение передаваемых полномочий субъектов Российской Федерации (на составление протоколов об административных правонарушениях)</t>
  </si>
  <si>
    <t>Подпрограмма "Защита населения и территории Чекменевского сельского поселения от пожаров"</t>
  </si>
  <si>
    <t>Организация и проведение мероприятий по профилактике пожаров и чрезвычайных ситуаций (приобретение и распространение противопожарного инвентаря, содержание емкости для подвоза воды в исправном состоянии и готовности для выезда)</t>
  </si>
  <si>
    <t>Организация обучения населения, руководителей и должностных лиц мерам пожарной безопасности</t>
  </si>
  <si>
    <t>Подпрограмма "Предупреждение и ликвидация последствий чрезвычайных ситуаций, совершенствование гражданской обороны и мобилизационной подготовки на территории Чекменевского сельского поселения"</t>
  </si>
  <si>
    <t>01 2 01 00000</t>
  </si>
  <si>
    <t>01 2 01 2Б030</t>
  </si>
  <si>
    <t>Организация оснащения населенных пунктов Чекменевского сельского поселения средствами оповещения,  тематическими указателями и знаками</t>
  </si>
  <si>
    <t>01 2 01 2Б040</t>
  </si>
  <si>
    <t>Организация обучения населения правилам поведения в ЧС</t>
  </si>
  <si>
    <t>01 2 01 2Б050</t>
  </si>
  <si>
    <t>Организация обучения руководителей и должностных лиц по ЧС организаций и предприятий, расположенных на территории Чекменевского сельского поселения</t>
  </si>
  <si>
    <r>
      <rPr>
        <b/>
        <sz val="10"/>
        <rFont val="Times New Roman"/>
        <family val="1"/>
      </rPr>
      <t>Основное мероприятие</t>
    </r>
    <r>
      <rPr>
        <sz val="10"/>
        <rFont val="Times New Roman"/>
        <family val="1"/>
      </rPr>
      <t xml:space="preserve"> "Организация и проведение мероприятий по защите населения и территории Чекменевского сельского поселения от чрезвычайных ситуаций природного и техногенного характера"</t>
    </r>
  </si>
  <si>
    <t>01 2 02 2Б060</t>
  </si>
  <si>
    <t xml:space="preserve">Приобретение и распространение тематических материалов по ГО  </t>
  </si>
  <si>
    <t>01 2 02 2Б070</t>
  </si>
  <si>
    <t>Организация обучения населения Чекменевского сельского поселения  вопросам ГО, правилам поведения и действиям в условиях мобилизации</t>
  </si>
  <si>
    <t>01 2 02 2Б080</t>
  </si>
  <si>
    <t>Обучение руководителей, должностных лиц по вопросам ГО организаций и предприятий, расположенных на территории Чекменевского сельского поселения</t>
  </si>
  <si>
    <t>01 2 02 2Б090</t>
  </si>
  <si>
    <t>Подпрограмма "Повышение безопасности людей на водных объектах на территории Чекменевского сельского поселения"</t>
  </si>
  <si>
    <t>01 3 01 2Б100</t>
  </si>
  <si>
    <r>
      <rPr>
        <b/>
        <sz val="10"/>
        <rFont val="Times New Roman"/>
        <family val="1"/>
      </rPr>
      <t>Основное мероприятие</t>
    </r>
    <r>
      <rPr>
        <sz val="10"/>
        <rFont val="Times New Roman"/>
        <family val="1"/>
      </rPr>
      <t xml:space="preserve"> "Организация и проведение профилактической работы по обеспечению безопасности людей на водных объектах, охране их жизни и здоровья на территории Чекменевского сельского поселения"</t>
    </r>
  </si>
  <si>
    <r>
      <rPr>
        <b/>
        <sz val="10"/>
        <rFont val="Times New Roman"/>
        <family val="1"/>
      </rPr>
      <t>Основное мероприятие</t>
    </r>
    <r>
      <rPr>
        <sz val="10"/>
        <rFont val="Times New Roman"/>
        <family val="1"/>
      </rPr>
      <t xml:space="preserve"> "Организация и проведение мероприятий по гражданской обороне и мобилизационной подготовке на территории Чекменевского сельского поселения"</t>
    </r>
  </si>
  <si>
    <r>
      <rPr>
        <b/>
        <sz val="10"/>
        <rFont val="Times New Roman"/>
        <family val="1"/>
      </rPr>
      <t>Основное мероприятие</t>
    </r>
    <r>
      <rPr>
        <sz val="10"/>
        <rFont val="Times New Roman"/>
        <family val="1"/>
      </rPr>
      <t xml:space="preserve"> "Обеспечение первичных мер пожарной безопасности в границах населенных пунктов Чекменевского сельского поселения"</t>
    </r>
  </si>
  <si>
    <t>Приобретение и распространение тематических материалов по обеспечению безопасности людей на водных объектах, охране их жизни и здоровья на территории Чекменевского сельского поселения</t>
  </si>
  <si>
    <t>Основное мероприятие "Организация досуга и обеспечение жителей поселения услугами в сфере культуры"</t>
  </si>
  <si>
    <t>Основное мероприятие "Организация и проведение мероприятий"</t>
  </si>
  <si>
    <t>Основное мероприятие "Военно-патриотическое воспитание"</t>
  </si>
  <si>
    <t>Основное мероприятие "Приведение в нормативное состояние объектов культурной сферы"</t>
  </si>
  <si>
    <t>Основное мероприятие "Создание условий для развития кадрового потенциала"</t>
  </si>
  <si>
    <t>Основное мероприятие "Обеспечение первичных мер пожарной безопасности в границах населенных пунктов Чекменевского сельского поселения"</t>
  </si>
  <si>
    <t>Основное мероприятие "Организация и проведение мероприятий по защите населения и территории Чекменевского сельского поселения от чрезвычайных ситуаций природного и техногенного характера"</t>
  </si>
  <si>
    <t>Основное мероприятие "Организация и проведение мероприятий по гражданской обороне и мобилизационной подготовке на территории Чекменевского сельского поселения"</t>
  </si>
  <si>
    <t>Основное мероприятие "Организация и проведение профилактической работы по обеспечению безопасности людей на водных объектах, охране их жизни и здоровья на территории Чекменевского сельского поселения"</t>
  </si>
  <si>
    <t>Дотации бюджетам сельских поселений на выравнивание бюджетной обеспеченности (из бюджета края)</t>
  </si>
  <si>
    <t>Дотации бюджетам сельских поселений на выравнивание бюджетной обеспеченности (из бюджета района)</t>
  </si>
  <si>
    <t>Код классификации доходов</t>
  </si>
  <si>
    <t>Наименование кода поступлений в бюджет, группы, подгруппы, статьи, подстатьи, элемента, подвида доходов, аналитических групп подвидов доходов бюджета</t>
  </si>
  <si>
    <t>Субвенция на предоставление мер социальной поддержки отдельным категориям граждан, работающим в государственных и муниципальных учреждениях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</si>
  <si>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Субвенция на составление протоколов об административных правонарушениях</t>
  </si>
  <si>
    <t>Раздел II.  Субвенции</t>
  </si>
  <si>
    <t>93 0 00 51180</t>
  </si>
  <si>
    <t>Осуществление первичного воинского учета на территориях, где отсутствуют военные комиссариаты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</si>
  <si>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</si>
  <si>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</si>
  <si>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</si>
  <si>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</si>
  <si>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</si>
  <si>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</si>
  <si>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кредитных организаций бюджетами сельских поселений в валюте Российской Федерации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</si>
  <si>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</si>
  <si>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</si>
  <si>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</si>
  <si>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Организация и проведение поселенческих мероприятий по военно-патриотическому воспитанию</t>
  </si>
  <si>
    <t>92 0 00 2Ш360</t>
  </si>
  <si>
    <t>Мероприятия по содержанию  и ремонту водопроводных и канализационных сетей</t>
  </si>
  <si>
    <t>0107</t>
  </si>
  <si>
    <t>Наименование межбюджетных трансфертов</t>
  </si>
  <si>
    <t>Всего межбюджетных трансфертов</t>
  </si>
  <si>
    <t>Всего иных межбюджетных трансфертов:</t>
  </si>
  <si>
    <t xml:space="preserve">инвестиционный проект "Реконструкция наружных сетей водоснабжения в д. Нижняя Гаревая по улицам Весенняя, Мира, Молодежная, Осенняя,  Центральная, Юбилейная" </t>
  </si>
  <si>
    <t>направление "Улучшение жилищных условий граждан, проживающих в сельской местности"</t>
  </si>
  <si>
    <t xml:space="preserve">ВСЕГО </t>
  </si>
  <si>
    <t>Обеспечение проведения выборов и референдумов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</si>
  <si>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</si>
  <si>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</si>
  <si>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92 0 00 2Ш550</t>
  </si>
  <si>
    <t>Обеспечение мероприятий по капитальному ремонту общего имущества в многоквартирных домах, расположенных на территории муниципального образования</t>
  </si>
  <si>
    <t xml:space="preserve">Реализация инвестиционного проекта "Реконструкция наружных сетей водоснабжения в д. Нижняя Гаревая по улицам Весенняя, Мира, Молодежная, Осенняя,  Центральная, Юбилейная" </t>
  </si>
  <si>
    <t>92 0 00 2Ш120</t>
  </si>
  <si>
    <t>Информирование населения через средства массовой информации</t>
  </si>
  <si>
    <t>1200</t>
  </si>
  <si>
    <t>1202</t>
  </si>
  <si>
    <t>Приоритетный проект "Устойчивое развитие сельских территорий", в т.ч.:</t>
  </si>
  <si>
    <t>92 0 00 2Ш660</t>
  </si>
  <si>
    <t>Мероприятия по содержанию и ремонту водонапорных башен и скважин</t>
  </si>
  <si>
    <t xml:space="preserve">                                                      Приложение  1</t>
  </si>
  <si>
    <t>2 02 15001 10 0000 151</t>
  </si>
  <si>
    <t xml:space="preserve">2 02 30024 10 0000 151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</si>
  <si>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</si>
  <si>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</si>
  <si>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                                                                    Приложение  4</t>
  </si>
  <si>
    <t>Приложение 6</t>
  </si>
  <si>
    <t>2019 год</t>
  </si>
  <si>
    <t>05 0 00 00000</t>
  </si>
  <si>
    <t>Муниципальная программа "Комплексное развитие транспортной инфраструктуры Чекменевского сельского поселения на 2017 – 20126 годы"</t>
  </si>
  <si>
    <t>Основное мероприятие "Поддержание дорожно-уличной сети в нормативном состоянии"</t>
  </si>
  <si>
    <t>Содержание дорожно-уличной сети</t>
  </si>
  <si>
    <t>Закупка товаров, работ и услуг для государственных (муниципальных) нужд</t>
  </si>
  <si>
    <t>Установка дорожных знаков</t>
  </si>
  <si>
    <t>Паспортизация объектов дорожно-уличной сети</t>
  </si>
  <si>
    <t>Основное мероприятие "Ремонт дорожно-уличной сети"</t>
  </si>
  <si>
    <t>Ремонт дорожно-уличной сети</t>
  </si>
  <si>
    <t>Ремонт дорожного полотна в д. Полом в рамках инвестиционного бюджетирования</t>
  </si>
  <si>
    <t>Устройство сети водоснабжения д. Жарено в рамках инвестиционного бюджетирования</t>
  </si>
  <si>
    <t>Приложение 8</t>
  </si>
  <si>
    <t>Приложение 10</t>
  </si>
  <si>
    <t>Приложение 12</t>
  </si>
  <si>
    <t>Приложение 14</t>
  </si>
  <si>
    <t xml:space="preserve">Привлечено кредитов в 2019 году </t>
  </si>
  <si>
    <t>Погашение задолженности в 2019 году</t>
  </si>
  <si>
    <t>Задолженность на 01.01.2020 года</t>
  </si>
  <si>
    <t>Приложение 22</t>
  </si>
  <si>
    <t>Наименование муниципальной программы, подпрограммы, направление расходов</t>
  </si>
  <si>
    <t>2.1.2.</t>
  </si>
  <si>
    <t>2.1.3.</t>
  </si>
  <si>
    <t>д. Нижняя Гаревая ул. Мира (новая), протяж. 0,92 км</t>
  </si>
  <si>
    <t>д. Нижняя Гаревая ул. Луговая (новая), протяж. 0,6 км</t>
  </si>
  <si>
    <t>Муниципальная программа "Комплексное развитие транспортной инфраструктуры Чекменевского сельского поселения в 2017 - 2026 годы"</t>
  </si>
  <si>
    <t>1 16 37040 10 0000 140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</si>
  <si>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</si>
  <si>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</si>
  <si>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2 02 40014 10 0000 151</t>
  </si>
  <si>
    <t>2 02 49999 10 0000 151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</si>
  <si>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</si>
  <si>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Межбюджетные трансферты из бюджета поселения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</si>
  <si>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муниципальных заимствований Чекменевского сельского поселения</t>
  </si>
  <si>
    <t>Ремонт автомобильных дорог общего пользования местного значения сельских и городских поселений Пермского края, в том числе дворовых территорий многоквартирных домов, проездов к дворовым территориям многоквартирных домов</t>
  </si>
  <si>
    <t>93 0 00 2Т200</t>
  </si>
  <si>
    <t>Раздел III.  Субсидии</t>
  </si>
  <si>
    <t>Заимствования</t>
  </si>
  <si>
    <t>Устройство сети уличного освещения д. Конино в рамках инвестиционного бюджетирования (40,0 тыс. руб.)</t>
  </si>
  <si>
    <t>Ремонт дорожного полотна в д. Полом в рамках инвестиционного бюджетирования (30,0 тыс.руб.)</t>
  </si>
  <si>
    <t>Устройство сети водоснабжения д. Жарено в рамках инвестиционного бюджетирования (30,0 тыс.руб.)</t>
  </si>
  <si>
    <t>2 19 60010 10 0000 151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</si>
  <si>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</si>
  <si>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05 1 00 00000</t>
  </si>
  <si>
    <t>05 1 01 00000</t>
  </si>
  <si>
    <t>05 1 01 2Д010</t>
  </si>
  <si>
    <t>05 1 01 2Д020</t>
  </si>
  <si>
    <t>05 1 01 2Д030</t>
  </si>
  <si>
    <t>05 1 02 00000</t>
  </si>
  <si>
    <t>05 1 01 2Д040</t>
  </si>
  <si>
    <t>Муниципальная программа "Комплексное развитие транспортной инфраструктуры Чекменевского сельского поселения на 2017 – 2026 годы"</t>
  </si>
  <si>
    <t>05 1 02 2Д040</t>
  </si>
  <si>
    <t xml:space="preserve">доля поселения </t>
  </si>
  <si>
    <t>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</si>
  <si>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</si>
  <si>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1 08 04020 01 0000 110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</si>
  <si>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</si>
  <si>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</si>
  <si>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</si>
  <si>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Социальное обеспечение и иные выплаты населению
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</si>
  <si>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</si>
  <si>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2 02 20216 00 0000 151</t>
  </si>
  <si>
    <t>05 1 01 2Д050</t>
  </si>
  <si>
    <t>Разработка проектов организации дорожного движения в населенных пунктах поселения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</si>
  <si>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</si>
  <si>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</si>
  <si>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</si>
  <si>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</si>
  <si>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</si>
  <si>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2 18 00000 10 0000 151</t>
  </si>
  <si>
    <t>2 19 00000 10 0000 151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</si>
  <si>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</si>
  <si>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93 0 00 2Р160</t>
  </si>
  <si>
    <t>Реализация мероприятий по ремонту автомобильных дорог общего пользования местного значения сельских и городских поселений Пермского края, осуществляемых за счет средств, не относящихся к бюджетным ассигнованиям дорожного фонда Пермского края</t>
  </si>
  <si>
    <t>д. Нижняя Гаревая ул. Полевая, Мира, Бурдина протяж. 0,635 км</t>
  </si>
  <si>
    <t>д. Нижняя Гаревая ул. Луговая, Липовая протяж. 0,590 км</t>
  </si>
  <si>
    <t>д. Нижняя Гаревая ул. Святой угор протяж. 0,02 км</t>
  </si>
  <si>
    <t>д. Полом ул. Поломская, протяж. 0,973 км</t>
  </si>
  <si>
    <t>д. Конино ул. Зеленая, протяж. 0,973 км</t>
  </si>
  <si>
    <t>д. Жарены (от дома № 20 до дома № 36), протяж. 0,125 км</t>
  </si>
  <si>
    <t>д. Жарены (от дома № 46 до дома № 12), протяж. 0,225 км</t>
  </si>
  <si>
    <t>д. Жарены, устройство водопропускной трубы</t>
  </si>
  <si>
    <t>д. Жарены, приварка вертикальной трубы</t>
  </si>
  <si>
    <t>Ремонт пешеходного моста через речку Гаревая в д. Нижняя Гаревая от ул. Оборина до ул. Святой угор</t>
  </si>
  <si>
    <t>д. Нижняя Гаревая ул. Молодежная, протяж. 0,040 км</t>
  </si>
  <si>
    <t>Устройство канавы (осушительного канала до пруда) у деревянного мостика д. Конино, протяж. 0,450 км</t>
  </si>
  <si>
    <t>2.1.4.</t>
  </si>
  <si>
    <t>2.1.5.</t>
  </si>
  <si>
    <t>2.1.6.</t>
  </si>
  <si>
    <t>2.1.7.</t>
  </si>
  <si>
    <t>2.1.8.</t>
  </si>
  <si>
    <t>2.1.9.</t>
  </si>
  <si>
    <t>2.1.10.</t>
  </si>
  <si>
    <t>2.1.11.</t>
  </si>
  <si>
    <t>2.1.12.</t>
  </si>
  <si>
    <t>2.1.13.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</si>
  <si>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</si>
  <si>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</si>
  <si>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2020 год</t>
  </si>
  <si>
    <t>2020 год                                                Сумма, тыс.рублей</t>
  </si>
  <si>
    <t>2020 год, сумма, тыс.рублей</t>
  </si>
  <si>
    <t xml:space="preserve">Привлечено кредитов в 2020 году </t>
  </si>
  <si>
    <t>Погашение задолженности в 2020 году</t>
  </si>
  <si>
    <t>Задолженность на 01.01.2021 года</t>
  </si>
  <si>
    <t>на 01.01.2020</t>
  </si>
  <si>
    <t>01 1 01 2Б120</t>
  </si>
  <si>
    <t>Устройство подъездных путей к пожарному водоему д. Конино</t>
  </si>
  <si>
    <t>условно - утвержденные расходы (2019 год 2,5%; 2020 год = 5%)</t>
  </si>
  <si>
    <t xml:space="preserve">населенные пункты Чекменевского сельского поселения </t>
  </si>
  <si>
    <t xml:space="preserve"> Приоритетный муниципальный проект "Устойчивое развитие сельских территорий в Нытвенском муниципальном районе"</t>
  </si>
  <si>
    <t>Глава поселения - Глава администрации поселения</t>
  </si>
  <si>
    <t>Выборная должность</t>
  </si>
  <si>
    <t>14.11.2017 звонила Л.М Мосягина</t>
  </si>
  <si>
    <t>92 0 00 SР040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</si>
  <si>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 за счет средств местного бюджета</t>
  </si>
  <si>
    <t>Улучшение жилищных условий граждан, проживающих в сельской местности, в том числе молодых семей и молодых специалистов</t>
  </si>
  <si>
    <t>93 0 00 2С180</t>
  </si>
  <si>
    <t>93 0 00 2П040</t>
  </si>
  <si>
    <t>05 1 02 2Д060</t>
  </si>
  <si>
    <t>1.1.</t>
  </si>
  <si>
    <t>1.2.</t>
  </si>
  <si>
    <t>2.2.</t>
  </si>
  <si>
    <t>Подпрограмма "Развитие транспортной инфраструктуры Чекменевского сельского поселения"</t>
  </si>
  <si>
    <t>Межбюджетные трансферты на предоставление социальных выплат на строительство(приобретение)жилья гражданам, проживающим в сельской местности, в том числе молодым семьям и молодым специалистам</t>
  </si>
  <si>
    <t xml:space="preserve">Межбюджетные трансферты на казначейское обслуживания лицевых счетов </t>
  </si>
  <si>
    <t>Межбюджетные трансферты на осуществление функции  по определению поставщиков (подрядчиков, исполнителей) для заказчиков поселения  независимо от способа определения поставщиков (подрядчиков, исполнителей), за исключением случаев осуществления закупки у единственного поставщика</t>
  </si>
  <si>
    <t>Межбюджетные трансферты на администрирование  социальных выплат на приобретение (строительство)жилья молодым семьям</t>
  </si>
  <si>
    <t>Предоставление социальных выплат молодым семьям на приобретение жилого помещения или создание объекта индивидуального жилищного строительсва на территории Пермского края на условиях софинансирования, в размере 30-35% в рамках ФЦП "Жилище"</t>
  </si>
  <si>
    <t xml:space="preserve">Главные администраторы источников финансирования дефицита </t>
  </si>
  <si>
    <t>Дотация из регионального фонда финансовой поддержки поселений</t>
  </si>
  <si>
    <t>Дотация из районного фонда финансовой поддержки поселений</t>
  </si>
  <si>
    <t>Прочие доходы от компенсации затрат бюджетов сельских поселений</t>
  </si>
  <si>
    <t>2 07 05020 10 0000 180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</si>
  <si>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</si>
  <si>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92 0 00 2Ш320</t>
  </si>
  <si>
    <t>92 0 00 SР080</t>
  </si>
  <si>
    <t>Софинансирование проектов инициативного бюджетирования</t>
  </si>
  <si>
    <t>93 0 00 SР080</t>
  </si>
  <si>
    <t xml:space="preserve">Мероприятия в области коммунального хозяйства </t>
  </si>
  <si>
    <t xml:space="preserve">Прочие межбюджетные трансферты, передаваемые бюджетам сельских поселений </t>
  </si>
  <si>
    <t>Межбюджетные трансферты (софинансирование на реализацию муниципальных программ, приоритетных имуниципальных проектов в рамках приоритетных региональных проектов, инвестиционных проектов муниципальных образований)</t>
  </si>
  <si>
    <t>930002Т040</t>
  </si>
  <si>
    <t>Проектирование, строительство (реконструкция), капитальный ремонт и ремонт автомобильных дорог общего пользования местного значения, находящихся на территории Пермского края</t>
  </si>
  <si>
    <t>93 0 00 SР040</t>
  </si>
  <si>
    <t>Реализация муниципальной программы "Ремонт наружного освещения в д.Н.Гаревая, д.Конино, с.Чекмени, д.Дыбки Чекменевского СП"</t>
  </si>
  <si>
    <t>Раздел IV.  Иные межбюджетные трансферты</t>
  </si>
  <si>
    <t>Всего субсидий:</t>
  </si>
  <si>
    <t>05 1 02 2Т040</t>
  </si>
  <si>
    <t>Реализация проекта инициативного бюджетирования "Текущий ремонт наружного водопровода ХВС протяженностью 2000 п.м., с. Чекмени"</t>
  </si>
  <si>
    <t>Ремонт автомобильной дороги по адресу:Пермский край, Нытвенский район, д. Н.Гаревая,    ул. Мира, от дома № 1а, до дома № 10, от перекрестка с улицыМира до дома № 15, по ул. Молодежная на 2018год</t>
  </si>
  <si>
    <t>Межбюджетные трансферты на реализацию муниципальных программ, инвестиционных проектов и приоритетных мунциипальных проектов в рамках муниципальной программы "Устойчивое развитие сельских территорий"</t>
  </si>
  <si>
    <t xml:space="preserve">Инвестиционный проект "Реконструкция наружных сетей водоснабжения в д. Нижняя Гаревая по улицам Весенняя, Мира, Молодежная, Осенняя,  Центральная, Юбилейная" </t>
  </si>
  <si>
    <t>Приложение 5</t>
  </si>
  <si>
    <t>Межбюджетные трансферты на администрирование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</t>
  </si>
  <si>
    <t>01 1 01 2Б130</t>
  </si>
  <si>
    <t>Устройство подъездных путей к пожарному водоему д. Жарены</t>
  </si>
  <si>
    <t>92 0 00 2Ш430</t>
  </si>
  <si>
    <t>Прочие работы по благоустройству (ремонт памятников)</t>
  </si>
  <si>
    <t>Реализация муниципальной программы "Ремонт наружного освещения в д. Н.Гаревая, д. Конино, с.Чекмени, д. Дыбки Чекменевского сельского поселения" в рамках реализации ПРП «Приведение в нормативное состояние объектов общественной инфраструктуры муниципального значения»</t>
  </si>
  <si>
    <t>92 0 00 L4970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</si>
  <si>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</si>
  <si>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</si>
  <si>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</si>
  <si>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поступления от денежных взысканий (штрафов) и иных сумм в возмещение ущерба</t>
  </si>
  <si>
    <t>1 16 33000 00 0000 140</t>
  </si>
  <si>
    <t>1 16 90000 00 0000 140</t>
  </si>
  <si>
    <t>2021 год</t>
  </si>
  <si>
    <t>Распределение бюджетных ассигнований по целевым статьям (муниципальным программам, непрограммным направлениям деятельности), группам видов расходов классификации расходов бюджета Чекменевского сельского поселения на 2019 год, тыс.рублей</t>
  </si>
  <si>
    <t>Субвенции бюджетам сельских поселений на выполнение передаваемых полномочий субъектов Российской Федерации (на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утилизации)</t>
  </si>
  <si>
    <t>Субвенции бюджетам сельских поселений на выполнение передаваемых полномочий субъектов Российской Федерации (на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утилизации)</t>
  </si>
  <si>
    <t>на 2019 год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</si>
  <si>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</si>
  <si>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</si>
  <si>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Перечень и объемы иных межбюджетных трансфертов, предоставляемых бюджету Нытвенского муниципального района в соответствии с заключенными Соглашениями на 2019 год</t>
  </si>
  <si>
    <t xml:space="preserve">Межбюджетные трансферты на осуществление части полномочий  внешнего муниципального финансового контроля </t>
  </si>
  <si>
    <t>Межбюджетные трансферты на предоставление социальных выплат на приобретение (строительство) жилья молодым семьям</t>
  </si>
  <si>
    <t>Перечень и объемы расходов на реализацию муниципальных программ, приоритетных муниципальных проектов, инвестиционных проектов на 2019 год</t>
  </si>
  <si>
    <t>Объекты 2019 года</t>
  </si>
  <si>
    <t xml:space="preserve">Объем бюджетных ассигнований муниципального дорожного фонда Чекменевского сельского поселения на 2019 год </t>
  </si>
  <si>
    <t>Уменьшение прочих остатков денежных средств бюджетов поселений</t>
  </si>
  <si>
    <t>Перечень и объемы муниципальных программ на 2019 год</t>
  </si>
  <si>
    <t>Источники финансирования дефицита бюджета Чекменевского сельского поселения на 2019 год</t>
  </si>
  <si>
    <t>Получение бюджетных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</si>
  <si>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</si>
  <si>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</si>
  <si>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Распределение бюджетных ассигнований по целевым статьям (муниципальным программам, непрограммным направлениям деятельности), группам видов расходов классификации расходов бюджета Чекменевского сельского поселения на 2020 - 2021  годы, тыс.рублей</t>
  </si>
  <si>
    <t>Чекменевского сельского поселения на 2019 год</t>
  </si>
  <si>
    <t>Специалист аппарата администрации</t>
  </si>
  <si>
    <t>Специалист по имуществу</t>
  </si>
  <si>
    <t>на 01 января 2019 года</t>
  </si>
  <si>
    <t>Главный специалист по бухгалтерскому учету и отчетности</t>
  </si>
  <si>
    <t>Главный специалист по экономике и финансам</t>
  </si>
  <si>
    <t>Специалист по бухгалтерскому учету</t>
  </si>
  <si>
    <t>на 01 марта 2019 года</t>
  </si>
  <si>
    <t>на 01.01.2021</t>
  </si>
  <si>
    <r>
      <t>Программа  муниципальных гарантий Чекменевского сельского поселения,</t>
    </r>
    <r>
      <rPr>
        <b/>
        <sz val="11"/>
        <rFont val="Times New Roman Cyr"/>
        <family val="0"/>
      </rPr>
      <t xml:space="preserve"> предоставляемых юридическим лицам</t>
    </r>
    <r>
      <rPr>
        <b/>
        <sz val="11"/>
        <rFont val="Times New Roman Cyr"/>
        <family val="1"/>
      </rPr>
      <t xml:space="preserve"> на 2019 год</t>
    </r>
  </si>
  <si>
    <t>Приобретение пассажирского подвижного состава (автобусов) для осуществления пригородных  перевозок</t>
  </si>
  <si>
    <t>Объем муниципального долга Чекменевского сельского поселения в соответствии с договорами о предоставлении муниципальных гарантий</t>
  </si>
  <si>
    <t>Предоставление муниципальных гарантий в очередном финансовом году</t>
  </si>
  <si>
    <t xml:space="preserve">Исполнение обязательств в очередном финансовом году в соответствии с договорами о предоставлении муниципальных гарантий </t>
  </si>
  <si>
    <t>Объем бюджетных ассигнований, предусмотренный на исполнение гарантий по возможным гарантийным случаям</t>
  </si>
  <si>
    <t>на 2020-2021 годы</t>
  </si>
  <si>
    <t xml:space="preserve">Привлечено кредитов в 2021 году </t>
  </si>
  <si>
    <t>Погашение задолженности в 2021 году</t>
  </si>
  <si>
    <t>Задолженность на 01.01.2022 года</t>
  </si>
  <si>
    <t>Источники финансирования дефицита бюджета Чекменевского сельского поселения                         на 2020-2021 годы</t>
  </si>
  <si>
    <t>Перечень и объемы расходов на реализацию муниципальных программ, приоритетных муниципальных проектов, инвестиционных проектов на 2020-2021 годы</t>
  </si>
  <si>
    <t>2021 год, сумма, тыс.рублей</t>
  </si>
  <si>
    <t>Приложение 15</t>
  </si>
  <si>
    <t>2021 год                                                Сумма, тыс.рублей</t>
  </si>
  <si>
    <t>на 2020 и 2021 годы</t>
  </si>
  <si>
    <t>Приложение 13</t>
  </si>
  <si>
    <t>Перечень и объемы муниципальных программ на 2020 и 2021 годы</t>
  </si>
  <si>
    <t>Объем бюджетных ассигнований муниципального дорожного фонда Чекменевского сельского поселения на 2020 и 2021 годы</t>
  </si>
  <si>
    <t>Чекменевского сельского поселения на 2020-2021 годы</t>
  </si>
  <si>
    <t xml:space="preserve">                                                                      Приложение 3</t>
  </si>
  <si>
    <t>Мероприятия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</si>
  <si>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93 0 00 2У090</t>
  </si>
  <si>
    <t>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</si>
  <si>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Приложение 7</t>
  </si>
  <si>
    <t>Приложение 9</t>
  </si>
  <si>
    <t>Приложение 11</t>
  </si>
  <si>
    <t>Приложение 16</t>
  </si>
  <si>
    <t>Перечень и объемы иных межбюджетных трансфертов, предоставляемых бюджету Нытвенского муниципального района в соответствии с заключенными Соглашениями на 2020 - 2021 годы</t>
  </si>
  <si>
    <t>Приложение 17</t>
  </si>
  <si>
    <t>Приложение  18</t>
  </si>
  <si>
    <t>Приложение 19</t>
  </si>
  <si>
    <t>Приложение 20</t>
  </si>
  <si>
    <t>Приложение  21</t>
  </si>
  <si>
    <t>Приложение 23</t>
  </si>
  <si>
    <t>Приложение  24</t>
  </si>
  <si>
    <t>Специалист администрации (бух.учет)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</si>
  <si>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</t>
  </si>
  <si>
    <t>2 19 60010 10 0000 150</t>
  </si>
  <si>
    <t>2 18 60010 10 0000 150</t>
  </si>
  <si>
    <t>2 18 05010 10 0000 150</t>
  </si>
  <si>
    <t>2 02 15001 10 0000 150</t>
  </si>
  <si>
    <t>2 02 15002 10 0000 150</t>
  </si>
  <si>
    <t>2 02 19999 10 0000 150</t>
  </si>
  <si>
    <t>2 02 20041 10 0000 150</t>
  </si>
  <si>
    <t>2 02 20077 10 0000 150</t>
  </si>
  <si>
    <t>2 02 20216 10 0000 150</t>
  </si>
  <si>
    <t>2 02 29999 10 0000 150</t>
  </si>
  <si>
    <t>2 02 35118 10 0000 150</t>
  </si>
  <si>
    <t>2 02 30024 10 0000 150</t>
  </si>
  <si>
    <t>2 02 39999 10 0000 150</t>
  </si>
  <si>
    <t>2 02 49999 10 0000 150</t>
  </si>
  <si>
    <t>2 02 90054 10 0000 150</t>
  </si>
  <si>
    <t>2 07 05010 10 0000 150</t>
  </si>
  <si>
    <t>2 07 05020 10 0000 150</t>
  </si>
  <si>
    <t>2 07 05030 10 0000 150</t>
  </si>
  <si>
    <t>2 08 05000 10 0000 150</t>
  </si>
  <si>
    <t>2 02 10000 00 0000 150</t>
  </si>
  <si>
    <t>2 02 15001 00 0000 150</t>
  </si>
  <si>
    <t>2 02 20000 00 0000 150</t>
  </si>
  <si>
    <t>2 02 29999 00 0000 150</t>
  </si>
  <si>
    <t>2 02 30000 00 0000 150</t>
  </si>
  <si>
    <t>2 02 35118 00 0000 150</t>
  </si>
  <si>
    <t>2 02 30024 00 0000 150</t>
  </si>
  <si>
    <t>2 02 02000 00 0000 150</t>
  </si>
  <si>
    <t xml:space="preserve">Дотации бюджетам сельских поселений на выравнивание бюджетной обеспеченности </t>
  </si>
  <si>
    <t>0900</t>
  </si>
  <si>
    <t>ЗДРАВООХРАНЕНИЕ</t>
  </si>
  <si>
    <t>Санитарно-эпидемиологическое благополучие</t>
  </si>
  <si>
    <t>0907</t>
  </si>
  <si>
    <t>93 0 00 2У100</t>
  </si>
  <si>
    <t>Межбюджетные трансферты на осуществление полномочий по исполнению бюджетов поселений Нытвенского муниципального района в части ведения бюджетного учета и формирования бюджетной отчетности</t>
  </si>
  <si>
    <t>ремонт дорог в д. Н.Гаревая, протяженность ремонтируемого участка 2,489 км.</t>
  </si>
  <si>
    <t>ремонт автомобильной дороги дер.Конино ул.Зеленая, протяженность ремонтируемого участка 0,200 км.</t>
  </si>
  <si>
    <t>Межбюджетные трансферты на финансовое обеспечение части полномочий по дорожной деятельности в отношении автомобильных дорог местного значения в границах населенных пунктов поселения</t>
  </si>
  <si>
    <t>Межбюджетные трансферты на администрирование исполнения части полномочий по дорожной деятельности в отношении автомобильных дорог местного значения в границах населенных пунктов поселения</t>
  </si>
  <si>
    <t>Раздел I.  Субвенции</t>
  </si>
  <si>
    <t>Всего из бюджета Пермского края</t>
  </si>
  <si>
    <t>из бюджета Пермского края:</t>
  </si>
  <si>
    <t>Всего из бюджета Нытвенского муниципального района</t>
  </si>
  <si>
    <t>из бюджета Нытвенского муниципального района</t>
  </si>
  <si>
    <t>Наименование главного администратора источников внутреннего финансирования дефицита бюджета</t>
  </si>
  <si>
    <t>Наименование главного администратора и кода доходов бюджета</t>
  </si>
  <si>
    <t>Распределение доходов бюджета Чекменевского сельского поселения по кодам классификации доходов бюджета на 2019 год, тыс. рублей</t>
  </si>
  <si>
    <t>Распределение доходов бюджета Чекменевского сельского поселения по кодам классификации доходов бюджета на 2020 - 2021 годы, тыс. рублей</t>
  </si>
  <si>
    <t>Объем и распределение средств, получаемых в форме субвенций, субсидий, дотаций и иных межбюджетных трансфертов из бюджета Пермского края и Нытвенского муниципального района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</si>
  <si>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</si>
  <si>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r>
      <t>Программа муниципальных гарантий Чекменевского сельского поселения,</t>
    </r>
    <r>
      <rPr>
        <b/>
        <sz val="11"/>
        <rFont val="Times New Roman Cyr"/>
        <family val="0"/>
      </rPr>
      <t xml:space="preserve"> предоставляемых юридическим лицам</t>
    </r>
    <r>
      <rPr>
        <b/>
        <sz val="11"/>
        <rFont val="Times New Roman Cyr"/>
        <family val="1"/>
      </rPr>
      <t xml:space="preserve"> на 2020-2021 годы</t>
    </r>
  </si>
  <si>
    <t xml:space="preserve">                                                      от 21.12.2018 № 54</t>
  </si>
  <si>
    <t xml:space="preserve">                                                                      от 21.12.2018 № 54</t>
  </si>
  <si>
    <t>от 21.12.2018 № 54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</si>
</sst>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"/>
    <numFmt numFmtId="175" formatCode="#,##0.0_р_.;[Red]\-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00"/>
  </numFmts>
  <fonts count="109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1"/>
      <name val="Times New Roman Cyr"/>
      <family val="1"/>
    </font>
    <font>
      <b/>
      <sz val="8"/>
      <name val="MS Sans Serif"/>
      <family val="2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i/>
      <sz val="12"/>
      <name val="Times New Roman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 Cyr"/>
      <family val="0"/>
    </font>
    <font>
      <b/>
      <sz val="11"/>
      <name val="Arial Cyr"/>
      <family val="0"/>
    </font>
    <font>
      <i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 Cyr"/>
      <family val="0"/>
    </font>
    <font>
      <b/>
      <sz val="14"/>
      <name val="Times New Roman"/>
      <family val="1"/>
    </font>
    <font>
      <sz val="8"/>
      <name val="MS Sans Serif"/>
      <family val="2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sz val="8.5"/>
      <name val="Times New Roman"/>
      <family val="1"/>
    </font>
    <font>
      <sz val="14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0"/>
      <name val="Times New Roman Cyr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sz val="13"/>
      <name val="Arial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 Cyr"/>
      <family val="1"/>
    </font>
    <font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12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 Cyr"/>
      <family val="1"/>
    </font>
    <font>
      <sz val="11"/>
      <color rgb="FF082FF2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b/>
      <sz val="11"/>
      <color rgb="FF082FF2"/>
      <name val="Times New Roman"/>
      <family val="1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CC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EB0"/>
        <bgColor indexed="64"/>
      </patternFill>
    </fill>
    <fill>
      <patternFill patternType="solid">
        <fgColor rgb="FFF8FDB9"/>
        <bgColor indexed="64"/>
      </patternFill>
    </fill>
    <fill>
      <patternFill patternType="solid">
        <fgColor rgb="FFEBFDFF"/>
        <bgColor indexed="64"/>
      </patternFill>
    </fill>
    <fill>
      <patternFill patternType="solid">
        <fgColor rgb="FFFFFFD1"/>
        <bgColor indexed="64"/>
      </patternFill>
    </fill>
    <fill>
      <patternFill patternType="solid">
        <fgColor rgb="FFC9FFFF"/>
        <bgColor indexed="64"/>
      </patternFill>
    </fill>
    <fill>
      <patternFill patternType="solid">
        <fgColor rgb="FFC5FFFF"/>
        <bgColor indexed="64"/>
      </patternFill>
    </fill>
  </fills>
  <borders count="3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dashed"/>
      <right style="dashed"/>
      <top style="dashed"/>
      <bottom style="dash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20" borderId="1" applyNumberFormat="0" applyProtection="0">
      <alignment horizontal="left" vertical="center" indent="1"/>
    </xf>
    <xf numFmtId="0" fontId="0" fillId="0" borderId="0">
      <alignment/>
      <protection/>
    </xf>
    <xf numFmtId="0" fontId="7" fillId="21" borderId="1" applyNumberFormat="0" applyProtection="0">
      <alignment horizontal="left" vertical="center" indent="1"/>
    </xf>
    <xf numFmtId="0" fontId="0" fillId="0" borderId="0">
      <alignment/>
      <protection/>
    </xf>
    <xf numFmtId="0" fontId="7" fillId="22" borderId="1" applyNumberFormat="0" applyProtection="0">
      <alignment horizontal="left" vertical="center" inden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7" fillId="0" borderId="1" applyNumberFormat="0" applyProtection="0">
      <alignment horizontal="right" vertical="center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8" fillId="26" borderId="0" applyNumberFormat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9" fillId="29" borderId="2" applyNumberFormat="0" applyAlignment="0" applyProtection="0"/>
    <xf numFmtId="0" fontId="80" fillId="30" borderId="3" applyNumberFormat="0" applyAlignment="0" applyProtection="0"/>
    <xf numFmtId="0" fontId="81" fillId="30" borderId="2" applyNumberFormat="0" applyAlignment="0" applyProtection="0"/>
    <xf numFmtId="0" fontId="8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7" applyNumberFormat="0" applyFill="0" applyAlignment="0" applyProtection="0"/>
    <xf numFmtId="0" fontId="87" fillId="31" borderId="8" applyNumberFormat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0" fillId="0" borderId="0" applyNumberFormat="0" applyFill="0" applyBorder="0" applyAlignment="0" applyProtection="0"/>
    <xf numFmtId="0" fontId="91" fillId="33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93" fillId="0" borderId="10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35" borderId="0" applyNumberFormat="0" applyBorder="0" applyAlignment="0" applyProtection="0"/>
  </cellStyleXfs>
  <cellXfs count="7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100" applyFont="1" applyFill="1" applyAlignment="1">
      <alignment horizontal="center" vertical="center"/>
      <protection/>
    </xf>
    <xf numFmtId="0" fontId="8" fillId="0" borderId="0" xfId="100" applyFont="1" applyFill="1" applyAlignment="1">
      <alignment horizontal="left" vertical="center"/>
      <protection/>
    </xf>
    <xf numFmtId="38" fontId="8" fillId="0" borderId="0" xfId="100" applyNumberFormat="1" applyFont="1" applyFill="1" applyAlignment="1">
      <alignment horizontal="left" vertical="center"/>
      <protection/>
    </xf>
    <xf numFmtId="38" fontId="8" fillId="0" borderId="0" xfId="100" applyNumberFormat="1" applyFont="1" applyFill="1" applyAlignment="1">
      <alignment horizontal="center" vertical="center"/>
      <protection/>
    </xf>
    <xf numFmtId="0" fontId="9" fillId="0" borderId="0" xfId="100" applyFont="1" applyFill="1" applyBorder="1" applyAlignment="1">
      <alignment horizontal="centerContinuous" vertical="center" wrapText="1"/>
      <protection/>
    </xf>
    <xf numFmtId="0" fontId="8" fillId="0" borderId="0" xfId="100" applyFont="1" applyFill="1" applyBorder="1" applyAlignment="1">
      <alignment horizontal="center" vertical="center"/>
      <protection/>
    </xf>
    <xf numFmtId="0" fontId="8" fillId="0" borderId="11" xfId="99" applyFont="1" applyBorder="1" applyAlignment="1">
      <alignment horizontal="center" vertical="center" wrapText="1"/>
      <protection/>
    </xf>
    <xf numFmtId="0" fontId="8" fillId="0" borderId="0" xfId="100" applyFont="1" applyFill="1" applyBorder="1" applyAlignment="1">
      <alignment vertical="center" wrapText="1"/>
      <protection/>
    </xf>
    <xf numFmtId="38" fontId="8" fillId="0" borderId="0" xfId="100" applyNumberFormat="1" applyFont="1" applyFill="1" applyBorder="1" applyAlignment="1">
      <alignment horizontal="center" vertical="center" wrapText="1"/>
      <protection/>
    </xf>
    <xf numFmtId="49" fontId="8" fillId="0" borderId="0" xfId="100" applyNumberFormat="1" applyFont="1" applyFill="1" applyBorder="1" applyAlignment="1">
      <alignment vertical="center" wrapText="1"/>
      <protection/>
    </xf>
    <xf numFmtId="49" fontId="8" fillId="0" borderId="0" xfId="100" applyNumberFormat="1" applyFont="1" applyFill="1" applyBorder="1" applyAlignment="1">
      <alignment vertical="center" wrapText="1"/>
      <protection/>
    </xf>
    <xf numFmtId="38" fontId="9" fillId="0" borderId="0" xfId="100" applyNumberFormat="1" applyFont="1" applyFill="1" applyBorder="1" applyAlignment="1">
      <alignment horizontal="center" vertical="center" wrapText="1"/>
      <protection/>
    </xf>
    <xf numFmtId="0" fontId="9" fillId="0" borderId="0" xfId="100" applyFont="1" applyFill="1" applyAlignment="1">
      <alignment horizontal="center" vertical="center"/>
      <protection/>
    </xf>
    <xf numFmtId="0" fontId="9" fillId="0" borderId="0" xfId="99" applyFont="1" applyFill="1" applyBorder="1" applyAlignment="1">
      <alignment horizontal="left" vertical="center" wrapText="1"/>
      <protection/>
    </xf>
    <xf numFmtId="38" fontId="8" fillId="0" borderId="0" xfId="100" applyNumberFormat="1" applyFont="1" applyFill="1" applyBorder="1" applyAlignment="1">
      <alignment horizontal="center" vertical="center" wrapText="1"/>
      <protection/>
    </xf>
    <xf numFmtId="175" fontId="8" fillId="0" borderId="0" xfId="100" applyNumberFormat="1" applyFont="1" applyFill="1" applyBorder="1" applyAlignment="1">
      <alignment horizontal="center" vertical="center" wrapText="1"/>
      <protection/>
    </xf>
    <xf numFmtId="175" fontId="9" fillId="0" borderId="0" xfId="100" applyNumberFormat="1" applyFont="1" applyFill="1" applyBorder="1" applyAlignment="1">
      <alignment horizontal="center" vertical="center" wrapText="1"/>
      <protection/>
    </xf>
    <xf numFmtId="173" fontId="2" fillId="0" borderId="0" xfId="0" applyNumberFormat="1" applyFont="1" applyBorder="1" applyAlignment="1">
      <alignment vertical="top"/>
    </xf>
    <xf numFmtId="173" fontId="3" fillId="0" borderId="11" xfId="0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 wrapText="1"/>
    </xf>
    <xf numFmtId="173" fontId="2" fillId="0" borderId="11" xfId="0" applyNumberFormat="1" applyFont="1" applyBorder="1" applyAlignment="1">
      <alignment vertical="top"/>
    </xf>
    <xf numFmtId="0" fontId="2" fillId="0" borderId="11" xfId="0" applyFont="1" applyBorder="1" applyAlignment="1">
      <alignment horizontal="left" vertical="top"/>
    </xf>
    <xf numFmtId="0" fontId="0" fillId="0" borderId="0" xfId="0" applyAlignment="1">
      <alignment wrapText="1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Alignment="1">
      <alignment wrapText="1"/>
    </xf>
    <xf numFmtId="173" fontId="2" fillId="0" borderId="11" xfId="0" applyNumberFormat="1" applyFont="1" applyBorder="1" applyAlignment="1">
      <alignment vertical="center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4" fontId="8" fillId="0" borderId="11" xfId="100" applyNumberFormat="1" applyFont="1" applyFill="1" applyBorder="1" applyAlignment="1">
      <alignment horizontal="right" vertical="center" wrapText="1"/>
      <protection/>
    </xf>
    <xf numFmtId="172" fontId="8" fillId="0" borderId="11" xfId="100" applyNumberFormat="1" applyFont="1" applyFill="1" applyBorder="1" applyAlignment="1">
      <alignment horizontal="right" vertical="center" wrapText="1"/>
      <protection/>
    </xf>
    <xf numFmtId="172" fontId="14" fillId="0" borderId="11" xfId="100" applyNumberFormat="1" applyFont="1" applyFill="1" applyBorder="1" applyAlignment="1">
      <alignment horizontal="right" vertical="center" wrapText="1"/>
      <protection/>
    </xf>
    <xf numFmtId="172" fontId="9" fillId="0" borderId="11" xfId="100" applyNumberFormat="1" applyFont="1" applyFill="1" applyBorder="1" applyAlignment="1">
      <alignment horizontal="right" vertical="center" wrapText="1"/>
      <protection/>
    </xf>
    <xf numFmtId="174" fontId="9" fillId="0" borderId="11" xfId="100" applyNumberFormat="1" applyFont="1" applyFill="1" applyBorder="1" applyAlignment="1">
      <alignment horizontal="right" vertical="center" wrapText="1"/>
      <protection/>
    </xf>
    <xf numFmtId="0" fontId="14" fillId="0" borderId="0" xfId="101" applyFont="1" applyAlignment="1">
      <alignment horizontal="left"/>
      <protection/>
    </xf>
    <xf numFmtId="3" fontId="2" fillId="0" borderId="0" xfId="0" applyNumberFormat="1" applyFont="1" applyAlignment="1">
      <alignment horizontal="center" vertical="top" wrapText="1"/>
    </xf>
    <xf numFmtId="0" fontId="15" fillId="0" borderId="0" xfId="97" applyFont="1" applyAlignment="1">
      <alignment horizontal="left"/>
      <protection/>
    </xf>
    <xf numFmtId="3" fontId="3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0" fontId="6" fillId="0" borderId="11" xfId="0" applyFont="1" applyFill="1" applyBorder="1" applyAlignment="1">
      <alignment vertical="center" wrapText="1"/>
    </xf>
    <xf numFmtId="173" fontId="17" fillId="0" borderId="11" xfId="0" applyNumberFormat="1" applyFont="1" applyBorder="1" applyAlignment="1">
      <alignment vertical="top"/>
    </xf>
    <xf numFmtId="0" fontId="17" fillId="0" borderId="11" xfId="0" applyFont="1" applyBorder="1" applyAlignment="1">
      <alignment horizontal="left" vertical="top"/>
    </xf>
    <xf numFmtId="0" fontId="18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173" fontId="10" fillId="0" borderId="11" xfId="0" applyNumberFormat="1" applyFont="1" applyBorder="1" applyAlignment="1">
      <alignment vertical="top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173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173" fontId="18" fillId="0" borderId="11" xfId="0" applyNumberFormat="1" applyFont="1" applyBorder="1" applyAlignment="1">
      <alignment vertical="center" wrapText="1"/>
    </xf>
    <xf numFmtId="173" fontId="18" fillId="0" borderId="11" xfId="0" applyNumberFormat="1" applyFont="1" applyBorder="1" applyAlignment="1">
      <alignment vertical="top"/>
    </xf>
    <xf numFmtId="0" fontId="18" fillId="0" borderId="11" xfId="0" applyFont="1" applyBorder="1" applyAlignment="1">
      <alignment horizontal="left" vertical="top"/>
    </xf>
    <xf numFmtId="0" fontId="18" fillId="0" borderId="0" xfId="0" applyFont="1" applyAlignment="1">
      <alignment/>
    </xf>
    <xf numFmtId="173" fontId="19" fillId="0" borderId="11" xfId="0" applyNumberFormat="1" applyFont="1" applyBorder="1" applyAlignment="1">
      <alignment vertical="top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left" vertical="center" wrapText="1"/>
    </xf>
    <xf numFmtId="0" fontId="19" fillId="0" borderId="0" xfId="0" applyFont="1" applyAlignment="1">
      <alignment/>
    </xf>
    <xf numFmtId="173" fontId="3" fillId="0" borderId="11" xfId="0" applyNumberFormat="1" applyFont="1" applyBorder="1" applyAlignment="1">
      <alignment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2" fontId="18" fillId="0" borderId="11" xfId="0" applyNumberFormat="1" applyFont="1" applyFill="1" applyBorder="1" applyAlignment="1">
      <alignment horizontal="left" vertical="center" wrapText="1"/>
    </xf>
    <xf numFmtId="2" fontId="17" fillId="0" borderId="0" xfId="0" applyNumberFormat="1" applyFont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73" fontId="18" fillId="0" borderId="11" xfId="0" applyNumberFormat="1" applyFont="1" applyBorder="1" applyAlignment="1">
      <alignment vertical="center"/>
    </xf>
    <xf numFmtId="0" fontId="18" fillId="0" borderId="11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2" fillId="0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173" fontId="17" fillId="0" borderId="11" xfId="0" applyNumberFormat="1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8" fillId="0" borderId="11" xfId="0" applyFont="1" applyBorder="1" applyAlignment="1">
      <alignment horizontal="left" vertical="center"/>
    </xf>
    <xf numFmtId="173" fontId="17" fillId="0" borderId="11" xfId="0" applyNumberFormat="1" applyFont="1" applyBorder="1" applyAlignment="1">
      <alignment vertical="center"/>
    </xf>
    <xf numFmtId="0" fontId="17" fillId="0" borderId="11" xfId="0" applyFont="1" applyBorder="1" applyAlignment="1">
      <alignment horizontal="left" vertical="center"/>
    </xf>
    <xf numFmtId="0" fontId="17" fillId="0" borderId="0" xfId="0" applyFont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5" fillId="0" borderId="11" xfId="0" applyNumberFormat="1" applyFont="1" applyBorder="1" applyAlignment="1">
      <alignment vertical="center" wrapText="1"/>
    </xf>
    <xf numFmtId="49" fontId="18" fillId="0" borderId="11" xfId="0" applyNumberFormat="1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left" vertical="center"/>
    </xf>
    <xf numFmtId="49" fontId="5" fillId="0" borderId="15" xfId="0" applyNumberFormat="1" applyFont="1" applyBorder="1" applyAlignment="1">
      <alignment vertical="center" wrapText="1"/>
    </xf>
    <xf numFmtId="173" fontId="5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top" wrapText="1"/>
    </xf>
    <xf numFmtId="0" fontId="20" fillId="0" borderId="0" xfId="100" applyFont="1" applyFill="1" applyAlignment="1">
      <alignment horizontal="right" vertical="center"/>
      <protection/>
    </xf>
    <xf numFmtId="0" fontId="22" fillId="0" borderId="0" xfId="0" applyFont="1" applyAlignment="1">
      <alignment/>
    </xf>
    <xf numFmtId="0" fontId="15" fillId="0" borderId="0" xfId="97" applyFont="1">
      <alignment/>
      <protection/>
    </xf>
    <xf numFmtId="0" fontId="23" fillId="0" borderId="0" xfId="97" applyFont="1" applyAlignment="1">
      <alignment horizontal="center" vertical="top" wrapText="1"/>
      <protection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5" fillId="0" borderId="16" xfId="97" applyFont="1" applyBorder="1">
      <alignment/>
      <protection/>
    </xf>
    <xf numFmtId="0" fontId="2" fillId="0" borderId="16" xfId="0" applyFont="1" applyBorder="1" applyAlignment="1">
      <alignment horizontal="center"/>
    </xf>
    <xf numFmtId="0" fontId="15" fillId="0" borderId="13" xfId="97" applyFont="1" applyBorder="1">
      <alignment/>
      <protection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1" fontId="15" fillId="0" borderId="16" xfId="97" applyNumberFormat="1" applyFont="1" applyBorder="1" applyAlignment="1">
      <alignment horizontal="right"/>
      <protection/>
    </xf>
    <xf numFmtId="0" fontId="2" fillId="0" borderId="1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20" xfId="97" applyFont="1" applyBorder="1">
      <alignment/>
      <protection/>
    </xf>
    <xf numFmtId="0" fontId="2" fillId="0" borderId="0" xfId="0" applyFont="1" applyAlignment="1">
      <alignment horizontal="center"/>
    </xf>
    <xf numFmtId="1" fontId="15" fillId="0" borderId="0" xfId="97" applyNumberFormat="1" applyFont="1" applyAlignment="1">
      <alignment horizontal="right"/>
      <protection/>
    </xf>
    <xf numFmtId="1" fontId="15" fillId="0" borderId="0" xfId="97" applyNumberFormat="1" applyFont="1">
      <alignment/>
      <protection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1" fontId="15" fillId="0" borderId="11" xfId="97" applyNumberFormat="1" applyFont="1" applyBorder="1" applyAlignment="1">
      <alignment horizontal="right"/>
      <protection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/>
    </xf>
    <xf numFmtId="1" fontId="23" fillId="0" borderId="23" xfId="97" applyNumberFormat="1" applyFont="1" applyBorder="1" applyAlignment="1">
      <alignment horizontal="right"/>
      <protection/>
    </xf>
    <xf numFmtId="0" fontId="15" fillId="0" borderId="11" xfId="97" applyFont="1" applyBorder="1" applyAlignment="1">
      <alignment horizontal="center" vertical="center"/>
      <protection/>
    </xf>
    <xf numFmtId="0" fontId="15" fillId="0" borderId="11" xfId="97" applyFont="1" applyBorder="1" applyAlignment="1">
      <alignment horizontal="center" vertical="center" wrapText="1"/>
      <protection/>
    </xf>
    <xf numFmtId="0" fontId="10" fillId="0" borderId="11" xfId="0" applyFont="1" applyBorder="1" applyAlignment="1">
      <alignment horizontal="left" wrapText="1"/>
    </xf>
    <xf numFmtId="0" fontId="25" fillId="0" borderId="0" xfId="0" applyFont="1" applyAlignment="1">
      <alignment horizontal="left"/>
    </xf>
    <xf numFmtId="0" fontId="5" fillId="0" borderId="0" xfId="98" applyFont="1" applyBorder="1">
      <alignment/>
      <protection/>
    </xf>
    <xf numFmtId="0" fontId="4" fillId="0" borderId="0" xfId="98" applyBorder="1">
      <alignment/>
      <protection/>
    </xf>
    <xf numFmtId="0" fontId="5" fillId="0" borderId="0" xfId="98" applyFont="1">
      <alignment/>
      <protection/>
    </xf>
    <xf numFmtId="49" fontId="5" fillId="0" borderId="0" xfId="98" applyNumberFormat="1" applyFont="1" applyBorder="1" applyAlignment="1">
      <alignment horizontal="left"/>
      <protection/>
    </xf>
    <xf numFmtId="0" fontId="5" fillId="0" borderId="0" xfId="98" applyFont="1" applyBorder="1" applyAlignment="1">
      <alignment/>
      <protection/>
    </xf>
    <xf numFmtId="49" fontId="5" fillId="0" borderId="0" xfId="98" applyNumberFormat="1" applyFont="1" applyBorder="1">
      <alignment/>
      <protection/>
    </xf>
    <xf numFmtId="0" fontId="28" fillId="0" borderId="0" xfId="98" applyFont="1" applyBorder="1" applyAlignment="1">
      <alignment/>
      <protection/>
    </xf>
    <xf numFmtId="0" fontId="14" fillId="0" borderId="12" xfId="98" applyFont="1" applyBorder="1" applyAlignment="1">
      <alignment horizontal="center" vertical="center" wrapText="1"/>
      <protection/>
    </xf>
    <xf numFmtId="0" fontId="4" fillId="0" borderId="0" xfId="98" applyFont="1" applyBorder="1">
      <alignment/>
      <protection/>
    </xf>
    <xf numFmtId="0" fontId="14" fillId="0" borderId="11" xfId="98" applyFont="1" applyBorder="1" applyAlignment="1">
      <alignment horizontal="left" vertical="center" wrapText="1"/>
      <protection/>
    </xf>
    <xf numFmtId="49" fontId="14" fillId="0" borderId="11" xfId="98" applyNumberFormat="1" applyFont="1" applyBorder="1" applyAlignment="1">
      <alignment horizontal="center"/>
      <protection/>
    </xf>
    <xf numFmtId="0" fontId="14" fillId="0" borderId="11" xfId="98" applyNumberFormat="1" applyFont="1" applyBorder="1" applyAlignment="1">
      <alignment horizontal="center"/>
      <protection/>
    </xf>
    <xf numFmtId="0" fontId="26" fillId="0" borderId="0" xfId="98" applyFont="1" applyBorder="1" applyAlignment="1">
      <alignment horizontal="left"/>
      <protection/>
    </xf>
    <xf numFmtId="0" fontId="26" fillId="0" borderId="0" xfId="98" applyFont="1" applyAlignment="1">
      <alignment horizontal="left"/>
      <protection/>
    </xf>
    <xf numFmtId="49" fontId="26" fillId="0" borderId="0" xfId="98" applyNumberFormat="1" applyFont="1">
      <alignment/>
      <protection/>
    </xf>
    <xf numFmtId="0" fontId="26" fillId="0" borderId="0" xfId="98" applyFont="1" applyBorder="1">
      <alignment/>
      <protection/>
    </xf>
    <xf numFmtId="0" fontId="26" fillId="0" borderId="0" xfId="98" applyFont="1" applyFill="1" applyAlignment="1">
      <alignment horizontal="left"/>
      <protection/>
    </xf>
    <xf numFmtId="0" fontId="15" fillId="0" borderId="0" xfId="97" applyFont="1" applyAlignment="1">
      <alignment horizontal="left" indent="10"/>
      <protection/>
    </xf>
    <xf numFmtId="0" fontId="14" fillId="0" borderId="11" xfId="0" applyFont="1" applyBorder="1" applyAlignment="1">
      <alignment wrapText="1"/>
    </xf>
    <xf numFmtId="0" fontId="14" fillId="0" borderId="11" xfId="0" applyFont="1" applyFill="1" applyBorder="1" applyAlignment="1">
      <alignment horizontal="center" wrapText="1"/>
    </xf>
    <xf numFmtId="0" fontId="29" fillId="0" borderId="11" xfId="100" applyFont="1" applyFill="1" applyBorder="1" applyAlignment="1">
      <alignment horizontal="left" vertical="center" wrapText="1"/>
      <protection/>
    </xf>
    <xf numFmtId="172" fontId="29" fillId="0" borderId="11" xfId="100" applyNumberFormat="1" applyFont="1" applyFill="1" applyBorder="1" applyAlignment="1">
      <alignment horizontal="right" vertical="center" wrapText="1"/>
      <protection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left" vertical="center" wrapText="1"/>
    </xf>
    <xf numFmtId="174" fontId="15" fillId="0" borderId="13" xfId="97" applyNumberFormat="1" applyFont="1" applyBorder="1" applyAlignment="1">
      <alignment horizontal="right"/>
      <protection/>
    </xf>
    <xf numFmtId="174" fontId="15" fillId="0" borderId="17" xfId="97" applyNumberFormat="1" applyFont="1" applyBorder="1" applyAlignment="1">
      <alignment horizontal="right"/>
      <protection/>
    </xf>
    <xf numFmtId="174" fontId="15" fillId="0" borderId="19" xfId="97" applyNumberFormat="1" applyFont="1" applyBorder="1" applyAlignment="1">
      <alignment horizontal="right"/>
      <protection/>
    </xf>
    <xf numFmtId="174" fontId="15" fillId="0" borderId="13" xfId="97" applyNumberFormat="1" applyFont="1" applyBorder="1">
      <alignment/>
      <protection/>
    </xf>
    <xf numFmtId="174" fontId="15" fillId="0" borderId="12" xfId="97" applyNumberFormat="1" applyFont="1" applyBorder="1">
      <alignment/>
      <protection/>
    </xf>
    <xf numFmtId="174" fontId="15" fillId="0" borderId="16" xfId="97" applyNumberFormat="1" applyFont="1" applyBorder="1">
      <alignment/>
      <protection/>
    </xf>
    <xf numFmtId="1" fontId="15" fillId="0" borderId="0" xfId="97" applyNumberFormat="1" applyFont="1" applyBorder="1" applyAlignment="1">
      <alignment horizontal="right"/>
      <protection/>
    </xf>
    <xf numFmtId="1" fontId="23" fillId="0" borderId="0" xfId="97" applyNumberFormat="1" applyFont="1" applyBorder="1" applyAlignment="1">
      <alignment horizontal="right"/>
      <protection/>
    </xf>
    <xf numFmtId="0" fontId="15" fillId="0" borderId="24" xfId="97" applyFont="1" applyBorder="1" applyAlignment="1">
      <alignment horizontal="center"/>
      <protection/>
    </xf>
    <xf numFmtId="0" fontId="15" fillId="0" borderId="13" xfId="97" applyFont="1" applyBorder="1" applyAlignment="1">
      <alignment horizontal="center" vertical="center" wrapText="1"/>
      <protection/>
    </xf>
    <xf numFmtId="1" fontId="15" fillId="0" borderId="24" xfId="97" applyNumberFormat="1" applyFont="1" applyBorder="1" applyAlignment="1">
      <alignment horizontal="center"/>
      <protection/>
    </xf>
    <xf numFmtId="49" fontId="28" fillId="0" borderId="11" xfId="98" applyNumberFormat="1" applyFont="1" applyBorder="1" applyAlignment="1">
      <alignment horizontal="center"/>
      <protection/>
    </xf>
    <xf numFmtId="0" fontId="10" fillId="0" borderId="11" xfId="98" applyFont="1" applyBorder="1" applyAlignment="1">
      <alignment horizontal="left" vertical="center" wrapText="1"/>
      <protection/>
    </xf>
    <xf numFmtId="49" fontId="10" fillId="0" borderId="11" xfId="98" applyNumberFormat="1" applyFont="1" applyBorder="1" applyAlignment="1">
      <alignment horizontal="center" vertical="center"/>
      <protection/>
    </xf>
    <xf numFmtId="0" fontId="10" fillId="0" borderId="11" xfId="98" applyNumberFormat="1" applyFont="1" applyBorder="1" applyAlignment="1">
      <alignment horizontal="center" vertical="center"/>
      <protection/>
    </xf>
    <xf numFmtId="0" fontId="17" fillId="0" borderId="11" xfId="0" applyFont="1" applyFill="1" applyBorder="1" applyAlignment="1">
      <alignment vertical="center" wrapText="1"/>
    </xf>
    <xf numFmtId="173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5" fillId="0" borderId="11" xfId="0" applyFont="1" applyBorder="1" applyAlignment="1">
      <alignment horizontal="left" vertical="center" wrapText="1" indent="2"/>
    </xf>
    <xf numFmtId="0" fontId="28" fillId="0" borderId="11" xfId="0" applyFont="1" applyBorder="1" applyAlignment="1">
      <alignment horizontal="left" vertical="top"/>
    </xf>
    <xf numFmtId="172" fontId="2" fillId="0" borderId="0" xfId="0" applyNumberFormat="1" applyFont="1" applyAlignment="1">
      <alignment horizontal="right" indent="1"/>
    </xf>
    <xf numFmtId="172" fontId="3" fillId="0" borderId="0" xfId="0" applyNumberFormat="1" applyFont="1" applyAlignment="1">
      <alignment horizontal="right" indent="1"/>
    </xf>
    <xf numFmtId="172" fontId="3" fillId="0" borderId="12" xfId="0" applyNumberFormat="1" applyFont="1" applyBorder="1" applyAlignment="1">
      <alignment horizontal="right" vertical="center" wrapText="1" indent="1"/>
    </xf>
    <xf numFmtId="172" fontId="2" fillId="0" borderId="0" xfId="0" applyNumberFormat="1" applyFont="1" applyAlignment="1">
      <alignment horizontal="right" indent="1"/>
    </xf>
    <xf numFmtId="0" fontId="2" fillId="0" borderId="0" xfId="0" applyFont="1" applyBorder="1" applyAlignment="1">
      <alignment horizontal="left" indent="7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96" fillId="0" borderId="0" xfId="97" applyFont="1" applyAlignment="1">
      <alignment horizontal="left"/>
      <protection/>
    </xf>
    <xf numFmtId="0" fontId="2" fillId="0" borderId="11" xfId="0" applyFont="1" applyBorder="1" applyAlignment="1">
      <alignment vertical="center" wrapText="1"/>
    </xf>
    <xf numFmtId="0" fontId="2" fillId="0" borderId="0" xfId="92" applyFont="1">
      <alignment/>
      <protection/>
    </xf>
    <xf numFmtId="0" fontId="0" fillId="0" borderId="0" xfId="92">
      <alignment/>
      <protection/>
    </xf>
    <xf numFmtId="0" fontId="10" fillId="0" borderId="0" xfId="92" applyFont="1">
      <alignment/>
      <protection/>
    </xf>
    <xf numFmtId="0" fontId="3" fillId="0" borderId="0" xfId="92" applyFont="1">
      <alignment/>
      <protection/>
    </xf>
    <xf numFmtId="0" fontId="2" fillId="0" borderId="12" xfId="92" applyFont="1" applyBorder="1">
      <alignment/>
      <protection/>
    </xf>
    <xf numFmtId="0" fontId="2" fillId="0" borderId="16" xfId="92" applyFont="1" applyBorder="1">
      <alignment/>
      <protection/>
    </xf>
    <xf numFmtId="0" fontId="2" fillId="0" borderId="13" xfId="92" applyFont="1" applyBorder="1">
      <alignment/>
      <protection/>
    </xf>
    <xf numFmtId="0" fontId="2" fillId="0" borderId="18" xfId="92" applyFont="1" applyBorder="1">
      <alignment/>
      <protection/>
    </xf>
    <xf numFmtId="0" fontId="2" fillId="0" borderId="19" xfId="92" applyFont="1" applyBorder="1">
      <alignment/>
      <protection/>
    </xf>
    <xf numFmtId="0" fontId="14" fillId="0" borderId="11" xfId="0" applyFont="1" applyFill="1" applyBorder="1" applyAlignment="1">
      <alignment wrapText="1"/>
    </xf>
    <xf numFmtId="0" fontId="14" fillId="0" borderId="11" xfId="100" applyFont="1" applyFill="1" applyBorder="1" applyAlignment="1">
      <alignment horizontal="center" vertical="center" wrapText="1"/>
      <protection/>
    </xf>
    <xf numFmtId="172" fontId="14" fillId="0" borderId="11" xfId="92" applyNumberFormat="1" applyFont="1" applyBorder="1">
      <alignment/>
      <protection/>
    </xf>
    <xf numFmtId="172" fontId="14" fillId="0" borderId="13" xfId="92" applyNumberFormat="1" applyFont="1" applyBorder="1">
      <alignment/>
      <protection/>
    </xf>
    <xf numFmtId="172" fontId="2" fillId="0" borderId="0" xfId="0" applyNumberFormat="1" applyFont="1" applyBorder="1" applyAlignment="1">
      <alignment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2" fontId="31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wrapText="1"/>
    </xf>
    <xf numFmtId="2" fontId="5" fillId="0" borderId="11" xfId="0" applyNumberFormat="1" applyFont="1" applyFill="1" applyBorder="1" applyAlignment="1">
      <alignment wrapText="1"/>
    </xf>
    <xf numFmtId="0" fontId="6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 horizontal="left"/>
    </xf>
    <xf numFmtId="49" fontId="6" fillId="0" borderId="11" xfId="0" applyNumberFormat="1" applyFont="1" applyFill="1" applyBorder="1" applyAlignment="1">
      <alignment horizontal="center" vertical="center" wrapText="1"/>
    </xf>
    <xf numFmtId="0" fontId="5" fillId="0" borderId="11" xfId="101" applyFont="1" applyBorder="1">
      <alignment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6" borderId="11" xfId="101" applyNumberFormat="1" applyFont="1" applyFill="1" applyBorder="1" applyAlignment="1">
      <alignment horizontal="center" vertical="center" wrapText="1"/>
      <protection/>
    </xf>
    <xf numFmtId="49" fontId="5" fillId="0" borderId="11" xfId="101" applyNumberFormat="1" applyFont="1" applyFill="1" applyBorder="1" applyAlignment="1">
      <alignment horizontal="center" vertical="center" wrapText="1"/>
      <protection/>
    </xf>
    <xf numFmtId="49" fontId="32" fillId="36" borderId="11" xfId="101" applyNumberFormat="1" applyFont="1" applyFill="1" applyBorder="1" applyAlignment="1">
      <alignment horizontal="center" vertical="center" wrapText="1"/>
      <protection/>
    </xf>
    <xf numFmtId="49" fontId="5" fillId="0" borderId="11" xfId="101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172" fontId="3" fillId="0" borderId="11" xfId="0" applyNumberFormat="1" applyFont="1" applyFill="1" applyBorder="1" applyAlignment="1">
      <alignment horizontal="right" indent="1"/>
    </xf>
    <xf numFmtId="172" fontId="2" fillId="0" borderId="11" xfId="0" applyNumberFormat="1" applyFont="1" applyBorder="1" applyAlignment="1">
      <alignment horizontal="right" indent="1"/>
    </xf>
    <xf numFmtId="172" fontId="97" fillId="0" borderId="11" xfId="0" applyNumberFormat="1" applyFont="1" applyFill="1" applyBorder="1" applyAlignment="1">
      <alignment horizontal="right" indent="1"/>
    </xf>
    <xf numFmtId="172" fontId="18" fillId="0" borderId="11" xfId="0" applyNumberFormat="1" applyFont="1" applyFill="1" applyBorder="1" applyAlignment="1">
      <alignment horizontal="right" vertical="center" indent="1"/>
    </xf>
    <xf numFmtId="172" fontId="5" fillId="0" borderId="11" xfId="0" applyNumberFormat="1" applyFont="1" applyFill="1" applyBorder="1" applyAlignment="1">
      <alignment horizontal="right" vertical="center" indent="1"/>
    </xf>
    <xf numFmtId="172" fontId="17" fillId="0" borderId="11" xfId="0" applyNumberFormat="1" applyFont="1" applyBorder="1" applyAlignment="1">
      <alignment horizontal="right" vertical="center" wrapText="1" indent="1"/>
    </xf>
    <xf numFmtId="172" fontId="3" fillId="0" borderId="11" xfId="0" applyNumberFormat="1" applyFont="1" applyBorder="1" applyAlignment="1">
      <alignment horizontal="right" indent="1"/>
    </xf>
    <xf numFmtId="172" fontId="10" fillId="0" borderId="11" xfId="0" applyNumberFormat="1" applyFont="1" applyBorder="1" applyAlignment="1">
      <alignment horizontal="right" indent="1"/>
    </xf>
    <xf numFmtId="172" fontId="3" fillId="0" borderId="11" xfId="0" applyNumberFormat="1" applyFont="1" applyBorder="1" applyAlignment="1">
      <alignment horizontal="right" vertical="center" indent="1"/>
    </xf>
    <xf numFmtId="172" fontId="17" fillId="0" borderId="11" xfId="0" applyNumberFormat="1" applyFont="1" applyBorder="1" applyAlignment="1">
      <alignment horizontal="right" indent="1"/>
    </xf>
    <xf numFmtId="172" fontId="18" fillId="0" borderId="11" xfId="0" applyNumberFormat="1" applyFont="1" applyBorder="1" applyAlignment="1">
      <alignment horizontal="right" vertical="center" indent="1"/>
    </xf>
    <xf numFmtId="172" fontId="18" fillId="0" borderId="11" xfId="0" applyNumberFormat="1" applyFont="1" applyBorder="1" applyAlignment="1">
      <alignment horizontal="right" indent="1"/>
    </xf>
    <xf numFmtId="172" fontId="2" fillId="0" borderId="13" xfId="0" applyNumberFormat="1" applyFont="1" applyBorder="1" applyAlignment="1">
      <alignment horizontal="right" indent="1"/>
    </xf>
    <xf numFmtId="172" fontId="3" fillId="0" borderId="11" xfId="0" applyNumberFormat="1" applyFont="1" applyBorder="1" applyAlignment="1">
      <alignment horizontal="center" wrapText="1"/>
    </xf>
    <xf numFmtId="172" fontId="14" fillId="0" borderId="11" xfId="100" applyNumberFormat="1" applyFont="1" applyFill="1" applyBorder="1" applyAlignment="1">
      <alignment horizontal="right" vertical="center" wrapText="1" indent="1"/>
      <protection/>
    </xf>
    <xf numFmtId="172" fontId="10" fillId="0" borderId="11" xfId="98" applyNumberFormat="1" applyFont="1" applyBorder="1" applyAlignment="1">
      <alignment horizontal="right" vertical="center"/>
      <protection/>
    </xf>
    <xf numFmtId="172" fontId="14" fillId="0" borderId="11" xfId="98" applyNumberFormat="1" applyFont="1" applyBorder="1" applyAlignment="1">
      <alignment horizontal="right" indent="1"/>
      <protection/>
    </xf>
    <xf numFmtId="172" fontId="2" fillId="0" borderId="11" xfId="0" applyNumberFormat="1" applyFont="1" applyBorder="1" applyAlignment="1">
      <alignment horizontal="center" vertical="center" wrapText="1"/>
    </xf>
    <xf numFmtId="174" fontId="15" fillId="0" borderId="16" xfId="97" applyNumberFormat="1" applyFont="1" applyBorder="1" applyAlignment="1">
      <alignment horizontal="right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vertical="center" wrapText="1"/>
    </xf>
    <xf numFmtId="172" fontId="14" fillId="0" borderId="11" xfId="92" applyNumberFormat="1" applyFont="1" applyBorder="1" applyAlignment="1">
      <alignment horizontal="right" vertical="center"/>
      <protection/>
    </xf>
    <xf numFmtId="172" fontId="14" fillId="0" borderId="13" xfId="92" applyNumberFormat="1" applyFont="1" applyBorder="1" applyAlignment="1">
      <alignment horizontal="right" vertical="center"/>
      <protection/>
    </xf>
    <xf numFmtId="172" fontId="14" fillId="0" borderId="11" xfId="92" applyNumberFormat="1" applyFont="1" applyBorder="1" applyAlignment="1">
      <alignment horizontal="right" vertical="center" indent="1"/>
      <protection/>
    </xf>
    <xf numFmtId="172" fontId="14" fillId="0" borderId="13" xfId="92" applyNumberFormat="1" applyFont="1" applyBorder="1" applyAlignment="1">
      <alignment horizontal="right" vertical="center" indent="1"/>
      <protection/>
    </xf>
    <xf numFmtId="172" fontId="14" fillId="0" borderId="11" xfId="92" applyNumberFormat="1" applyFont="1" applyBorder="1" applyAlignment="1">
      <alignment horizontal="right" vertical="center" wrapText="1"/>
      <protection/>
    </xf>
    <xf numFmtId="172" fontId="14" fillId="0" borderId="13" xfId="92" applyNumberFormat="1" applyFont="1" applyBorder="1" applyAlignment="1">
      <alignment horizontal="right" vertical="center" wrapText="1"/>
      <protection/>
    </xf>
    <xf numFmtId="172" fontId="0" fillId="0" borderId="11" xfId="92" applyNumberFormat="1" applyBorder="1" applyAlignment="1">
      <alignment horizontal="right" wrapText="1"/>
      <protection/>
    </xf>
    <xf numFmtId="0" fontId="14" fillId="0" borderId="11" xfId="98" applyNumberFormat="1" applyFont="1" applyBorder="1" applyAlignment="1">
      <alignment horizontal="center" wrapText="1"/>
      <protection/>
    </xf>
    <xf numFmtId="0" fontId="14" fillId="0" borderId="11" xfId="98" applyFont="1" applyBorder="1" applyAlignment="1">
      <alignment vertical="center" wrapText="1"/>
      <protection/>
    </xf>
    <xf numFmtId="0" fontId="6" fillId="37" borderId="11" xfId="0" applyFont="1" applyFill="1" applyBorder="1" applyAlignment="1">
      <alignment vertical="center" wrapText="1"/>
    </xf>
    <xf numFmtId="0" fontId="5" fillId="37" borderId="11" xfId="0" applyNumberFormat="1" applyFont="1" applyFill="1" applyBorder="1" applyAlignment="1">
      <alignment vertical="center" wrapText="1"/>
    </xf>
    <xf numFmtId="49" fontId="5" fillId="36" borderId="11" xfId="10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49" fontId="6" fillId="37" borderId="11" xfId="0" applyNumberFormat="1" applyFont="1" applyFill="1" applyBorder="1" applyAlignment="1">
      <alignment horizontal="center" vertical="center" wrapText="1"/>
    </xf>
    <xf numFmtId="0" fontId="6" fillId="37" borderId="11" xfId="0" applyNumberFormat="1" applyFont="1" applyFill="1" applyBorder="1" applyAlignment="1">
      <alignment horizontal="left" vertical="center" wrapText="1"/>
    </xf>
    <xf numFmtId="49" fontId="6" fillId="37" borderId="11" xfId="0" applyNumberFormat="1" applyFont="1" applyFill="1" applyBorder="1" applyAlignment="1">
      <alignment horizontal="center" vertical="center"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99" fillId="0" borderId="11" xfId="0" applyFont="1" applyBorder="1" applyAlignment="1">
      <alignment horizontal="center" vertical="center" wrapText="1"/>
    </xf>
    <xf numFmtId="0" fontId="99" fillId="0" borderId="0" xfId="0" applyFont="1" applyAlignment="1">
      <alignment horizontal="right"/>
    </xf>
    <xf numFmtId="49" fontId="99" fillId="0" borderId="11" xfId="0" applyNumberFormat="1" applyFont="1" applyBorder="1" applyAlignment="1">
      <alignment horizontal="center" vertical="center"/>
    </xf>
    <xf numFmtId="172" fontId="2" fillId="37" borderId="11" xfId="0" applyNumberFormat="1" applyFont="1" applyFill="1" applyBorder="1" applyAlignment="1">
      <alignment horizontal="right" wrapText="1" indent="1"/>
    </xf>
    <xf numFmtId="0" fontId="5" fillId="37" borderId="0" xfId="0" applyFont="1" applyFill="1" applyAlignment="1">
      <alignment horizontal="left"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right"/>
    </xf>
    <xf numFmtId="172" fontId="5" fillId="37" borderId="11" xfId="0" applyNumberFormat="1" applyFont="1" applyFill="1" applyBorder="1" applyAlignment="1">
      <alignment vertical="center" wrapText="1"/>
    </xf>
    <xf numFmtId="172" fontId="5" fillId="37" borderId="11" xfId="0" applyNumberFormat="1" applyFont="1" applyFill="1" applyBorder="1" applyAlignment="1" applyProtection="1">
      <alignment horizontal="right" vertical="center" wrapText="1"/>
      <protection locked="0"/>
    </xf>
    <xf numFmtId="172" fontId="5" fillId="37" borderId="11" xfId="0" applyNumberFormat="1" applyFont="1" applyFill="1" applyBorder="1" applyAlignment="1">
      <alignment horizontal="right" vertical="center" wrapText="1"/>
    </xf>
    <xf numFmtId="172" fontId="5" fillId="37" borderId="0" xfId="0" applyNumberFormat="1" applyFont="1" applyFill="1" applyAlignment="1">
      <alignment horizontal="right"/>
    </xf>
    <xf numFmtId="0" fontId="0" fillId="0" borderId="0" xfId="92" applyFont="1">
      <alignment/>
      <protection/>
    </xf>
    <xf numFmtId="0" fontId="3" fillId="0" borderId="11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49" fontId="5" fillId="0" borderId="16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172" fontId="3" fillId="38" borderId="11" xfId="0" applyNumberFormat="1" applyFont="1" applyFill="1" applyBorder="1" applyAlignment="1">
      <alignment horizontal="right" vertical="center" wrapText="1"/>
    </xf>
    <xf numFmtId="172" fontId="6" fillId="38" borderId="11" xfId="0" applyNumberFormat="1" applyFont="1" applyFill="1" applyBorder="1" applyAlignment="1">
      <alignment vertical="center" wrapText="1"/>
    </xf>
    <xf numFmtId="172" fontId="6" fillId="38" borderId="11" xfId="0" applyNumberFormat="1" applyFont="1" applyFill="1" applyBorder="1" applyAlignment="1" applyProtection="1">
      <alignment horizontal="right" vertical="center" wrapText="1"/>
      <protection locked="0"/>
    </xf>
    <xf numFmtId="172" fontId="5" fillId="38" borderId="11" xfId="0" applyNumberFormat="1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/>
    </xf>
    <xf numFmtId="49" fontId="10" fillId="0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172" fontId="10" fillId="0" borderId="11" xfId="0" applyNumberFormat="1" applyFont="1" applyFill="1" applyBorder="1" applyAlignment="1">
      <alignment horizontal="right" vertical="center" wrapText="1"/>
    </xf>
    <xf numFmtId="172" fontId="6" fillId="38" borderId="11" xfId="0" applyNumberFormat="1" applyFont="1" applyFill="1" applyBorder="1" applyAlignment="1">
      <alignment horizontal="right" vertical="center" wrapText="1"/>
    </xf>
    <xf numFmtId="172" fontId="6" fillId="38" borderId="11" xfId="0" applyNumberFormat="1" applyFont="1" applyFill="1" applyBorder="1" applyAlignment="1">
      <alignment horizontal="right" wrapText="1"/>
    </xf>
    <xf numFmtId="172" fontId="5" fillId="38" borderId="11" xfId="0" applyNumberFormat="1" applyFont="1" applyFill="1" applyBorder="1" applyAlignment="1" applyProtection="1">
      <alignment horizontal="right" vertical="center" wrapText="1"/>
      <protection locked="0"/>
    </xf>
    <xf numFmtId="172" fontId="5" fillId="38" borderId="11" xfId="0" applyNumberFormat="1" applyFont="1" applyFill="1" applyBorder="1" applyAlignment="1">
      <alignment horizontal="right" vertical="center" wrapText="1"/>
    </xf>
    <xf numFmtId="172" fontId="6" fillId="38" borderId="11" xfId="0" applyNumberFormat="1" applyFont="1" applyFill="1" applyBorder="1" applyAlignment="1" applyProtection="1">
      <alignment vertical="center" wrapText="1"/>
      <protection locked="0"/>
    </xf>
    <xf numFmtId="172" fontId="5" fillId="38" borderId="11" xfId="0" applyNumberFormat="1" applyFont="1" applyFill="1" applyBorder="1" applyAlignment="1">
      <alignment horizontal="right"/>
    </xf>
    <xf numFmtId="172" fontId="100" fillId="38" borderId="11" xfId="0" applyNumberFormat="1" applyFont="1" applyFill="1" applyBorder="1" applyAlignment="1">
      <alignment horizontal="right" vertical="center" wrapText="1"/>
    </xf>
    <xf numFmtId="172" fontId="14" fillId="0" borderId="11" xfId="0" applyNumberFormat="1" applyFont="1" applyFill="1" applyBorder="1" applyAlignment="1">
      <alignment horizontal="right" vertical="center" wrapText="1"/>
    </xf>
    <xf numFmtId="172" fontId="99" fillId="0" borderId="11" xfId="0" applyNumberFormat="1" applyFont="1" applyBorder="1" applyAlignment="1">
      <alignment vertical="center" wrapText="1"/>
    </xf>
    <xf numFmtId="172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100" applyFont="1" applyFill="1" applyAlignment="1">
      <alignment vertical="center"/>
      <protection/>
    </xf>
    <xf numFmtId="0" fontId="2" fillId="0" borderId="0" xfId="100" applyFont="1" applyFill="1" applyAlignment="1">
      <alignment horizontal="left" vertical="center"/>
      <protection/>
    </xf>
    <xf numFmtId="0" fontId="14" fillId="0" borderId="0" xfId="100" applyFont="1" applyFill="1" applyAlignment="1">
      <alignment horizontal="center"/>
      <protection/>
    </xf>
    <xf numFmtId="0" fontId="5" fillId="0" borderId="0" xfId="0" applyFont="1" applyAlignment="1">
      <alignment horizontal="center"/>
    </xf>
    <xf numFmtId="38" fontId="2" fillId="0" borderId="0" xfId="100" applyNumberFormat="1" applyFont="1" applyFill="1" applyAlignment="1">
      <alignment vertical="center"/>
      <protection/>
    </xf>
    <xf numFmtId="38" fontId="2" fillId="0" borderId="0" xfId="100" applyNumberFormat="1" applyFont="1" applyFill="1" applyAlignment="1">
      <alignment horizontal="left" vertical="center"/>
      <protection/>
    </xf>
    <xf numFmtId="38" fontId="30" fillId="0" borderId="0" xfId="100" applyNumberFormat="1" applyFont="1" applyFill="1" applyAlignment="1">
      <alignment vertical="center"/>
      <protection/>
    </xf>
    <xf numFmtId="0" fontId="3" fillId="0" borderId="0" xfId="100" applyFont="1" applyFill="1" applyAlignment="1">
      <alignment horizontal="center"/>
      <protection/>
    </xf>
    <xf numFmtId="0" fontId="6" fillId="0" borderId="0" xfId="0" applyFont="1" applyAlignment="1">
      <alignment/>
    </xf>
    <xf numFmtId="0" fontId="14" fillId="0" borderId="11" xfId="99" applyFont="1" applyBorder="1" applyAlignment="1">
      <alignment horizontal="left" vertical="center" wrapTex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100" applyFont="1" applyFill="1" applyBorder="1" applyAlignment="1">
      <alignment horizontal="center" vertical="center" wrapText="1"/>
      <protection/>
    </xf>
    <xf numFmtId="0" fontId="34" fillId="0" borderId="11" xfId="93" applyFont="1" applyBorder="1" applyAlignment="1">
      <alignment horizontal="left" vertical="center" wrapText="1"/>
      <protection/>
    </xf>
    <xf numFmtId="172" fontId="14" fillId="0" borderId="11" xfId="100" applyNumberFormat="1" applyFont="1" applyFill="1" applyBorder="1" applyAlignment="1">
      <alignment horizontal="center" vertical="center" wrapText="1"/>
      <protection/>
    </xf>
    <xf numFmtId="172" fontId="14" fillId="0" borderId="11" xfId="0" applyNumberFormat="1" applyFont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left" vertical="center" wrapText="1"/>
    </xf>
    <xf numFmtId="0" fontId="10" fillId="0" borderId="11" xfId="100" applyFont="1" applyFill="1" applyBorder="1" applyAlignment="1">
      <alignment/>
      <protection/>
    </xf>
    <xf numFmtId="172" fontId="10" fillId="38" borderId="11" xfId="0" applyNumberFormat="1" applyFont="1" applyFill="1" applyBorder="1" applyAlignment="1">
      <alignment horizontal="right" indent="1"/>
    </xf>
    <xf numFmtId="172" fontId="3" fillId="38" borderId="11" xfId="0" applyNumberFormat="1" applyFont="1" applyFill="1" applyBorder="1" applyAlignment="1">
      <alignment horizontal="right" indent="1"/>
    </xf>
    <xf numFmtId="172" fontId="3" fillId="38" borderId="11" xfId="0" applyNumberFormat="1" applyFont="1" applyFill="1" applyBorder="1" applyAlignment="1">
      <alignment horizontal="right" vertical="center" wrapText="1" indent="1"/>
    </xf>
    <xf numFmtId="172" fontId="3" fillId="38" borderId="11" xfId="0" applyNumberFormat="1" applyFont="1" applyFill="1" applyBorder="1" applyAlignment="1">
      <alignment horizontal="right" vertical="center" indent="1"/>
    </xf>
    <xf numFmtId="172" fontId="17" fillId="38" borderId="11" xfId="0" applyNumberFormat="1" applyFont="1" applyFill="1" applyBorder="1" applyAlignment="1">
      <alignment horizontal="right" indent="1"/>
    </xf>
    <xf numFmtId="172" fontId="19" fillId="38" borderId="11" xfId="0" applyNumberFormat="1" applyFont="1" applyFill="1" applyBorder="1" applyAlignment="1">
      <alignment horizontal="right" indent="1"/>
    </xf>
    <xf numFmtId="172" fontId="17" fillId="38" borderId="11" xfId="0" applyNumberFormat="1" applyFont="1" applyFill="1" applyBorder="1" applyAlignment="1">
      <alignment horizontal="right" vertical="center" wrapText="1" indent="1"/>
    </xf>
    <xf numFmtId="172" fontId="2" fillId="38" borderId="11" xfId="0" applyNumberFormat="1" applyFont="1" applyFill="1" applyBorder="1" applyAlignment="1">
      <alignment horizontal="right" indent="1"/>
    </xf>
    <xf numFmtId="172" fontId="3" fillId="38" borderId="11" xfId="0" applyNumberFormat="1" applyFont="1" applyFill="1" applyBorder="1" applyAlignment="1">
      <alignment horizontal="right" wrapText="1" indent="1"/>
    </xf>
    <xf numFmtId="172" fontId="17" fillId="38" borderId="11" xfId="0" applyNumberFormat="1" applyFont="1" applyFill="1" applyBorder="1" applyAlignment="1">
      <alignment horizontal="right" vertical="center" indent="1"/>
    </xf>
    <xf numFmtId="172" fontId="18" fillId="38" borderId="11" xfId="0" applyNumberFormat="1" applyFont="1" applyFill="1" applyBorder="1" applyAlignment="1">
      <alignment horizontal="right" vertical="center" indent="1"/>
    </xf>
    <xf numFmtId="172" fontId="18" fillId="38" borderId="11" xfId="0" applyNumberFormat="1" applyFont="1" applyFill="1" applyBorder="1" applyAlignment="1">
      <alignment horizontal="right" indent="1"/>
    </xf>
    <xf numFmtId="172" fontId="2" fillId="37" borderId="11" xfId="0" applyNumberFormat="1" applyFont="1" applyFill="1" applyBorder="1" applyAlignment="1">
      <alignment horizontal="right" indent="1"/>
    </xf>
    <xf numFmtId="172" fontId="101" fillId="37" borderId="11" xfId="0" applyNumberFormat="1" applyFont="1" applyFill="1" applyBorder="1" applyAlignment="1">
      <alignment horizontal="right" indent="1"/>
    </xf>
    <xf numFmtId="172" fontId="97" fillId="37" borderId="11" xfId="0" applyNumberFormat="1" applyFont="1" applyFill="1" applyBorder="1" applyAlignment="1">
      <alignment horizontal="right" vertical="center" indent="1"/>
    </xf>
    <xf numFmtId="172" fontId="97" fillId="37" borderId="11" xfId="0" applyNumberFormat="1" applyFont="1" applyFill="1" applyBorder="1" applyAlignment="1">
      <alignment horizontal="right" indent="1"/>
    </xf>
    <xf numFmtId="172" fontId="3" fillId="38" borderId="11" xfId="0" applyNumberFormat="1" applyFont="1" applyFill="1" applyBorder="1" applyAlignment="1">
      <alignment horizontal="right" vertical="center"/>
    </xf>
    <xf numFmtId="172" fontId="2" fillId="37" borderId="11" xfId="0" applyNumberFormat="1" applyFont="1" applyFill="1" applyBorder="1" applyAlignment="1">
      <alignment horizontal="right" vertical="center" indent="1"/>
    </xf>
    <xf numFmtId="172" fontId="10" fillId="38" borderId="11" xfId="0" applyNumberFormat="1" applyFont="1" applyFill="1" applyBorder="1" applyAlignment="1">
      <alignment horizontal="right" vertical="center" wrapText="1"/>
    </xf>
    <xf numFmtId="172" fontId="5" fillId="37" borderId="0" xfId="0" applyNumberFormat="1" applyFont="1" applyFill="1" applyAlignment="1">
      <alignment/>
    </xf>
    <xf numFmtId="172" fontId="3" fillId="0" borderId="0" xfId="0" applyNumberFormat="1" applyFont="1" applyAlignment="1">
      <alignment horizontal="right"/>
    </xf>
    <xf numFmtId="172" fontId="5" fillId="37" borderId="0" xfId="0" applyNumberFormat="1" applyFont="1" applyFill="1" applyAlignment="1">
      <alignment horizontal="left"/>
    </xf>
    <xf numFmtId="172" fontId="6" fillId="37" borderId="11" xfId="0" applyNumberFormat="1" applyFont="1" applyFill="1" applyBorder="1" applyAlignment="1">
      <alignment horizontal="center" vertical="center" wrapText="1"/>
    </xf>
    <xf numFmtId="172" fontId="3" fillId="38" borderId="1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Alignment="1">
      <alignment vertical="center" wrapText="1"/>
    </xf>
    <xf numFmtId="2" fontId="5" fillId="0" borderId="12" xfId="0" applyNumberFormat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top" wrapText="1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2" xfId="0" applyNumberFormat="1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vertical="center" wrapText="1"/>
    </xf>
    <xf numFmtId="172" fontId="6" fillId="38" borderId="11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5" fillId="37" borderId="12" xfId="0" applyNumberFormat="1" applyFont="1" applyFill="1" applyBorder="1" applyAlignment="1">
      <alignment horizontal="left" vertical="center" wrapText="1"/>
    </xf>
    <xf numFmtId="172" fontId="5" fillId="37" borderId="11" xfId="0" applyNumberFormat="1" applyFont="1" applyFill="1" applyBorder="1" applyAlignment="1">
      <alignment horizontal="right" vertical="center" indent="1"/>
    </xf>
    <xf numFmtId="172" fontId="2" fillId="37" borderId="11" xfId="0" applyNumberFormat="1" applyFont="1" applyFill="1" applyBorder="1" applyAlignment="1">
      <alignment horizontal="center" vertical="center" wrapText="1"/>
    </xf>
    <xf numFmtId="172" fontId="14" fillId="37" borderId="11" xfId="100" applyNumberFormat="1" applyFont="1" applyFill="1" applyBorder="1" applyAlignment="1">
      <alignment horizontal="right" vertical="center" wrapText="1" indent="1"/>
      <protection/>
    </xf>
    <xf numFmtId="172" fontId="2" fillId="39" borderId="11" xfId="0" applyNumberFormat="1" applyFont="1" applyFill="1" applyBorder="1" applyAlignment="1">
      <alignment horizontal="right" indent="1"/>
    </xf>
    <xf numFmtId="172" fontId="2" fillId="39" borderId="11" xfId="0" applyNumberFormat="1" applyFont="1" applyFill="1" applyBorder="1" applyAlignment="1">
      <alignment horizontal="right" wrapText="1" indent="1"/>
    </xf>
    <xf numFmtId="49" fontId="5" fillId="37" borderId="12" xfId="0" applyNumberFormat="1" applyFont="1" applyFill="1" applyBorder="1" applyAlignment="1">
      <alignment horizontal="center" vertical="center"/>
    </xf>
    <xf numFmtId="172" fontId="5" fillId="0" borderId="0" xfId="0" applyNumberFormat="1" applyFont="1" applyAlignment="1">
      <alignment/>
    </xf>
    <xf numFmtId="172" fontId="5" fillId="37" borderId="11" xfId="0" applyNumberFormat="1" applyFont="1" applyFill="1" applyBorder="1" applyAlignment="1">
      <alignment horizontal="left" vertical="center" wrapText="1"/>
    </xf>
    <xf numFmtId="172" fontId="5" fillId="37" borderId="11" xfId="0" applyNumberFormat="1" applyFont="1" applyFill="1" applyBorder="1" applyAlignment="1">
      <alignment horizontal="center" vertical="center" wrapText="1"/>
    </xf>
    <xf numFmtId="0" fontId="0" fillId="0" borderId="0" xfId="92" applyBorder="1">
      <alignment/>
      <protection/>
    </xf>
    <xf numFmtId="0" fontId="6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7" borderId="0" xfId="0" applyNumberFormat="1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left" vertical="center" wrapText="1"/>
    </xf>
    <xf numFmtId="0" fontId="0" fillId="0" borderId="25" xfId="0" applyBorder="1" applyAlignment="1">
      <alignment/>
    </xf>
    <xf numFmtId="0" fontId="11" fillId="37" borderId="25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left" vertical="center" wrapText="1"/>
    </xf>
    <xf numFmtId="0" fontId="0" fillId="37" borderId="0" xfId="0" applyFill="1" applyAlignment="1">
      <alignment/>
    </xf>
    <xf numFmtId="0" fontId="0" fillId="0" borderId="0" xfId="0" applyAlignment="1">
      <alignment vertical="center"/>
    </xf>
    <xf numFmtId="49" fontId="2" fillId="0" borderId="11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173" fontId="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center" wrapText="1"/>
    </xf>
    <xf numFmtId="172" fontId="5" fillId="38" borderId="12" xfId="0" applyNumberFormat="1" applyFont="1" applyFill="1" applyBorder="1" applyAlignment="1">
      <alignment vertical="center" wrapText="1"/>
    </xf>
    <xf numFmtId="0" fontId="11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5" fillId="37" borderId="0" xfId="0" applyFont="1" applyFill="1" applyAlignment="1">
      <alignment horizontal="center" wrapText="1"/>
    </xf>
    <xf numFmtId="49" fontId="5" fillId="37" borderId="11" xfId="0" applyNumberFormat="1" applyFont="1" applyFill="1" applyBorder="1" applyAlignment="1">
      <alignment horizontal="center" vertical="center" wrapText="1"/>
    </xf>
    <xf numFmtId="49" fontId="2" fillId="0" borderId="11" xfId="101" applyNumberFormat="1" applyFont="1" applyBorder="1" applyAlignment="1">
      <alignment horizontal="center" vertical="center" wrapText="1"/>
      <protection/>
    </xf>
    <xf numFmtId="49" fontId="14" fillId="0" borderId="11" xfId="101" applyNumberFormat="1" applyFont="1" applyBorder="1" applyAlignment="1">
      <alignment horizontal="center" vertical="center" wrapText="1"/>
      <protection/>
    </xf>
    <xf numFmtId="172" fontId="2" fillId="38" borderId="11" xfId="0" applyNumberFormat="1" applyFont="1" applyFill="1" applyBorder="1" applyAlignment="1" applyProtection="1">
      <alignment horizontal="right" vertical="center" wrapText="1"/>
      <protection locked="0"/>
    </xf>
    <xf numFmtId="172" fontId="2" fillId="38" borderId="11" xfId="0" applyNumberFormat="1" applyFont="1" applyFill="1" applyBorder="1" applyAlignment="1">
      <alignment horizontal="right" vertical="center" wrapText="1"/>
    </xf>
    <xf numFmtId="49" fontId="5" fillId="0" borderId="11" xfId="101" applyNumberFormat="1" applyFont="1" applyBorder="1">
      <alignment/>
      <protection/>
    </xf>
    <xf numFmtId="0" fontId="5" fillId="36" borderId="11" xfId="101" applyFont="1" applyFill="1" applyBorder="1" applyAlignment="1">
      <alignment wrapText="1"/>
      <protection/>
    </xf>
    <xf numFmtId="0" fontId="5" fillId="36" borderId="11" xfId="101" applyFont="1" applyFill="1" applyBorder="1" applyAlignment="1">
      <alignment vertical="center" wrapText="1"/>
      <protection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101" applyNumberFormat="1" applyFont="1" applyBorder="1" applyAlignment="1">
      <alignment horizontal="left" vertical="center" wrapText="1"/>
      <protection/>
    </xf>
    <xf numFmtId="0" fontId="5" fillId="37" borderId="11" xfId="0" applyNumberFormat="1" applyFont="1" applyFill="1" applyBorder="1" applyAlignment="1">
      <alignment horizontal="left" vertical="center" wrapText="1"/>
    </xf>
    <xf numFmtId="49" fontId="5" fillId="37" borderId="11" xfId="0" applyNumberFormat="1" applyFont="1" applyFill="1" applyBorder="1" applyAlignment="1">
      <alignment horizontal="center" vertical="center"/>
    </xf>
    <xf numFmtId="49" fontId="5" fillId="0" borderId="11" xfId="101" applyNumberFormat="1" applyFont="1" applyFill="1" applyBorder="1" applyAlignment="1">
      <alignment horizontal="left" vertical="center" wrapText="1"/>
      <protection/>
    </xf>
    <xf numFmtId="4" fontId="5" fillId="0" borderId="12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right" wrapText="1"/>
    </xf>
    <xf numFmtId="49" fontId="100" fillId="0" borderId="11" xfId="0" applyNumberFormat="1" applyFont="1" applyFill="1" applyBorder="1" applyAlignment="1">
      <alignment horizontal="center" vertical="center"/>
    </xf>
    <xf numFmtId="49" fontId="5" fillId="0" borderId="11" xfId="101" applyNumberFormat="1" applyFont="1" applyFill="1" applyBorder="1">
      <alignment/>
      <protection/>
    </xf>
    <xf numFmtId="49" fontId="32" fillId="36" borderId="11" xfId="101" applyNumberFormat="1" applyFont="1" applyFill="1" applyBorder="1" applyAlignment="1">
      <alignment horizontal="left" vertical="center" wrapText="1"/>
      <protection/>
    </xf>
    <xf numFmtId="0" fontId="5" fillId="0" borderId="11" xfId="0" applyFont="1" applyFill="1" applyBorder="1" applyAlignment="1">
      <alignment vertical="center" wrapText="1"/>
    </xf>
    <xf numFmtId="172" fontId="5" fillId="38" borderId="11" xfId="0" applyNumberFormat="1" applyFont="1" applyFill="1" applyBorder="1" applyAlignment="1">
      <alignment horizontal="right" wrapText="1"/>
    </xf>
    <xf numFmtId="49" fontId="14" fillId="0" borderId="11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14" fillId="0" borderId="11" xfId="0" applyNumberFormat="1" applyFont="1" applyFill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left" vertical="center" wrapText="1"/>
    </xf>
    <xf numFmtId="172" fontId="2" fillId="38" borderId="11" xfId="0" applyNumberFormat="1" applyFont="1" applyFill="1" applyBorder="1" applyAlignment="1" applyProtection="1">
      <alignment vertical="center" wrapText="1"/>
      <protection locked="0"/>
    </xf>
    <xf numFmtId="172" fontId="5" fillId="38" borderId="11" xfId="0" applyNumberFormat="1" applyFont="1" applyFill="1" applyBorder="1" applyAlignment="1" applyProtection="1">
      <alignment vertical="center" wrapText="1"/>
      <protection locked="0"/>
    </xf>
    <xf numFmtId="172" fontId="14" fillId="38" borderId="11" xfId="0" applyNumberFormat="1" applyFont="1" applyFill="1" applyBorder="1" applyAlignment="1">
      <alignment horizontal="right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172" fontId="5" fillId="38" borderId="11" xfId="0" applyNumberFormat="1" applyFont="1" applyFill="1" applyBorder="1" applyAlignment="1">
      <alignment horizontal="right" vertical="center"/>
    </xf>
    <xf numFmtId="49" fontId="14" fillId="0" borderId="11" xfId="0" applyNumberFormat="1" applyFont="1" applyFill="1" applyBorder="1" applyAlignment="1">
      <alignment wrapText="1"/>
    </xf>
    <xf numFmtId="2" fontId="14" fillId="0" borderId="11" xfId="0" applyNumberFormat="1" applyFont="1" applyFill="1" applyBorder="1" applyAlignment="1">
      <alignment wrapText="1"/>
    </xf>
    <xf numFmtId="0" fontId="14" fillId="0" borderId="11" xfId="0" applyFont="1" applyFill="1" applyBorder="1" applyAlignment="1">
      <alignment/>
    </xf>
    <xf numFmtId="172" fontId="14" fillId="38" borderId="11" xfId="0" applyNumberFormat="1" applyFont="1" applyFill="1" applyBorder="1" applyAlignment="1">
      <alignment horizontal="right" wrapText="1"/>
    </xf>
    <xf numFmtId="0" fontId="0" fillId="38" borderId="0" xfId="0" applyFill="1" applyAlignment="1">
      <alignment/>
    </xf>
    <xf numFmtId="0" fontId="5" fillId="0" borderId="11" xfId="0" applyFont="1" applyFill="1" applyBorder="1" applyAlignment="1">
      <alignment wrapText="1"/>
    </xf>
    <xf numFmtId="2" fontId="5" fillId="0" borderId="11" xfId="0" applyNumberFormat="1" applyFont="1" applyFill="1" applyBorder="1" applyAlignment="1">
      <alignment horizontal="center" vertical="center"/>
    </xf>
    <xf numFmtId="172" fontId="28" fillId="38" borderId="11" xfId="0" applyNumberFormat="1" applyFont="1" applyFill="1" applyBorder="1" applyAlignment="1">
      <alignment horizontal="right" vertical="center" wrapText="1"/>
    </xf>
    <xf numFmtId="0" fontId="2" fillId="37" borderId="12" xfId="0" applyNumberFormat="1" applyFont="1" applyFill="1" applyBorder="1" applyAlignment="1">
      <alignment horizontal="left" vertical="center" wrapText="1"/>
    </xf>
    <xf numFmtId="0" fontId="14" fillId="37" borderId="12" xfId="0" applyNumberFormat="1" applyFont="1" applyFill="1" applyBorder="1" applyAlignment="1">
      <alignment horizontal="left" vertical="center" wrapText="1"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172" fontId="2" fillId="0" borderId="0" xfId="0" applyNumberFormat="1" applyFont="1" applyAlignment="1">
      <alignment/>
    </xf>
    <xf numFmtId="172" fontId="5" fillId="38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wrapText="1"/>
    </xf>
    <xf numFmtId="49" fontId="5" fillId="0" borderId="11" xfId="101" applyNumberFormat="1" applyFont="1" applyBorder="1" applyAlignment="1">
      <alignment vertical="center"/>
      <protection/>
    </xf>
    <xf numFmtId="172" fontId="102" fillId="37" borderId="11" xfId="0" applyNumberFormat="1" applyFont="1" applyFill="1" applyBorder="1" applyAlignment="1">
      <alignment horizontal="right" indent="1"/>
    </xf>
    <xf numFmtId="174" fontId="14" fillId="37" borderId="11" xfId="0" applyNumberFormat="1" applyFont="1" applyFill="1" applyBorder="1" applyAlignment="1">
      <alignment horizontal="right" vertical="center" wrapText="1"/>
    </xf>
    <xf numFmtId="172" fontId="5" fillId="41" borderId="11" xfId="0" applyNumberFormat="1" applyFont="1" applyFill="1" applyBorder="1" applyAlignment="1" applyProtection="1">
      <alignment horizontal="right" vertical="center" wrapText="1"/>
      <protection locked="0"/>
    </xf>
    <xf numFmtId="0" fontId="99" fillId="0" borderId="25" xfId="0" applyFont="1" applyBorder="1" applyAlignment="1">
      <alignment vertical="center" wrapText="1"/>
    </xf>
    <xf numFmtId="0" fontId="99" fillId="0" borderId="25" xfId="0" applyFont="1" applyBorder="1" applyAlignment="1">
      <alignment horizontal="center" vertical="center" wrapText="1"/>
    </xf>
    <xf numFmtId="0" fontId="103" fillId="0" borderId="0" xfId="0" applyFont="1" applyAlignment="1">
      <alignment/>
    </xf>
    <xf numFmtId="0" fontId="2" fillId="37" borderId="11" xfId="0" applyFont="1" applyFill="1" applyBorder="1" applyAlignment="1">
      <alignment horizontal="left" vertical="top"/>
    </xf>
    <xf numFmtId="172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/>
    </xf>
    <xf numFmtId="172" fontId="5" fillId="37" borderId="0" xfId="0" applyNumberFormat="1" applyFont="1" applyFill="1" applyBorder="1" applyAlignment="1">
      <alignment/>
    </xf>
    <xf numFmtId="0" fontId="5" fillId="0" borderId="0" xfId="0" applyFont="1" applyFill="1" applyAlignment="1">
      <alignment horizontal="left" indent="29"/>
    </xf>
    <xf numFmtId="172" fontId="5" fillId="37" borderId="0" xfId="0" applyNumberFormat="1" applyFont="1" applyFill="1" applyAlignment="1">
      <alignment horizontal="left" indent="34"/>
    </xf>
    <xf numFmtId="0" fontId="0" fillId="0" borderId="0" xfId="0" applyAlignment="1">
      <alignment horizontal="left" indent="3"/>
    </xf>
    <xf numFmtId="0" fontId="5" fillId="0" borderId="0" xfId="0" applyFont="1" applyAlignment="1">
      <alignment horizontal="left" indent="3"/>
    </xf>
    <xf numFmtId="0" fontId="104" fillId="0" borderId="25" xfId="0" applyFont="1" applyBorder="1" applyAlignment="1">
      <alignment vertical="center" wrapText="1"/>
    </xf>
    <xf numFmtId="0" fontId="36" fillId="0" borderId="0" xfId="0" applyFont="1" applyAlignment="1">
      <alignment/>
    </xf>
    <xf numFmtId="49" fontId="105" fillId="0" borderId="11" xfId="0" applyNumberFormat="1" applyFont="1" applyBorder="1" applyAlignment="1">
      <alignment horizontal="center"/>
    </xf>
    <xf numFmtId="0" fontId="106" fillId="0" borderId="25" xfId="0" applyFont="1" applyBorder="1" applyAlignment="1">
      <alignment horizontal="left" wrapText="1"/>
    </xf>
    <xf numFmtId="49" fontId="99" fillId="0" borderId="1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wrapText="1"/>
    </xf>
    <xf numFmtId="49" fontId="104" fillId="0" borderId="11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49" fontId="99" fillId="0" borderId="0" xfId="0" applyNumberFormat="1" applyFont="1" applyBorder="1" applyAlignment="1">
      <alignment horizontal="center" vertical="center" wrapText="1"/>
    </xf>
    <xf numFmtId="0" fontId="104" fillId="0" borderId="25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172" fontId="14" fillId="37" borderId="11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72" fontId="5" fillId="42" borderId="11" xfId="0" applyNumberFormat="1" applyFont="1" applyFill="1" applyBorder="1" applyAlignment="1">
      <alignment horizontal="right" vertical="center" wrapText="1"/>
    </xf>
    <xf numFmtId="49" fontId="5" fillId="37" borderId="11" xfId="0" applyNumberFormat="1" applyFont="1" applyFill="1" applyBorder="1" applyAlignment="1" applyProtection="1">
      <alignment horizontal="center" vertical="center"/>
      <protection locked="0"/>
    </xf>
    <xf numFmtId="0" fontId="5" fillId="37" borderId="12" xfId="0" applyNumberFormat="1" applyFont="1" applyFill="1" applyBorder="1" applyAlignment="1" applyProtection="1">
      <alignment horizontal="left" vertical="center" wrapText="1"/>
      <protection locked="0"/>
    </xf>
    <xf numFmtId="49" fontId="5" fillId="42" borderId="11" xfId="0" applyNumberFormat="1" applyFont="1" applyFill="1" applyBorder="1" applyAlignment="1">
      <alignment horizontal="center" vertical="center"/>
    </xf>
    <xf numFmtId="49" fontId="5" fillId="42" borderId="11" xfId="0" applyNumberFormat="1" applyFont="1" applyFill="1" applyBorder="1" applyAlignment="1">
      <alignment horizontal="center" vertical="center" wrapText="1"/>
    </xf>
    <xf numFmtId="0" fontId="5" fillId="42" borderId="11" xfId="0" applyNumberFormat="1" applyFont="1" applyFill="1" applyBorder="1" applyAlignment="1">
      <alignment horizontal="left" vertical="center" wrapText="1"/>
    </xf>
    <xf numFmtId="172" fontId="5" fillId="42" borderId="11" xfId="0" applyNumberFormat="1" applyFont="1" applyFill="1" applyBorder="1" applyAlignment="1">
      <alignment vertical="center" wrapText="1"/>
    </xf>
    <xf numFmtId="172" fontId="99" fillId="42" borderId="11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left"/>
    </xf>
    <xf numFmtId="0" fontId="37" fillId="0" borderId="0" xfId="92" applyFont="1">
      <alignment/>
      <protection/>
    </xf>
    <xf numFmtId="0" fontId="38" fillId="0" borderId="0" xfId="98" applyFont="1" applyBorder="1">
      <alignment/>
      <protection/>
    </xf>
    <xf numFmtId="0" fontId="2" fillId="0" borderId="0" xfId="0" applyFont="1" applyFill="1" applyAlignment="1">
      <alignment horizontal="left" indent="10"/>
    </xf>
    <xf numFmtId="0" fontId="14" fillId="0" borderId="11" xfId="99" applyFont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2" fillId="0" borderId="0" xfId="0" applyFont="1" applyFill="1" applyAlignment="1">
      <alignment horizontal="left" indent="29"/>
    </xf>
    <xf numFmtId="172" fontId="2" fillId="37" borderId="0" xfId="0" applyNumberFormat="1" applyFont="1" applyFill="1" applyAlignment="1">
      <alignment horizontal="left" indent="29"/>
    </xf>
    <xf numFmtId="0" fontId="2" fillId="37" borderId="0" xfId="0" applyFont="1" applyFill="1" applyAlignment="1">
      <alignment horizontal="left"/>
    </xf>
    <xf numFmtId="172" fontId="2" fillId="37" borderId="0" xfId="0" applyNumberFormat="1" applyFont="1" applyFill="1" applyAlignment="1">
      <alignment horizontal="left"/>
    </xf>
    <xf numFmtId="0" fontId="14" fillId="0" borderId="12" xfId="0" applyNumberFormat="1" applyFont="1" applyFill="1" applyBorder="1" applyAlignment="1">
      <alignment horizontal="left" vertical="center" wrapText="1"/>
    </xf>
    <xf numFmtId="174" fontId="99" fillId="0" borderId="11" xfId="0" applyNumberFormat="1" applyFont="1" applyBorder="1" applyAlignment="1">
      <alignment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40" borderId="11" xfId="0" applyFont="1" applyFill="1" applyBorder="1" applyAlignment="1">
      <alignment horizontal="center" vertical="center" wrapText="1"/>
    </xf>
    <xf numFmtId="172" fontId="2" fillId="37" borderId="11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3" fillId="37" borderId="11" xfId="0" applyFont="1" applyFill="1" applyBorder="1" applyAlignment="1">
      <alignment horizontal="left" vertical="center" wrapText="1"/>
    </xf>
    <xf numFmtId="0" fontId="6" fillId="37" borderId="11" xfId="0" applyFont="1" applyFill="1" applyBorder="1" applyAlignment="1">
      <alignment wrapText="1"/>
    </xf>
    <xf numFmtId="173" fontId="3" fillId="0" borderId="11" xfId="0" applyNumberFormat="1" applyFont="1" applyBorder="1" applyAlignment="1">
      <alignment horizontal="center" vertical="top"/>
    </xf>
    <xf numFmtId="173" fontId="3" fillId="0" borderId="11" xfId="0" applyNumberFormat="1" applyFont="1" applyBorder="1" applyAlignment="1">
      <alignment horizontal="center" vertical="center"/>
    </xf>
    <xf numFmtId="173" fontId="5" fillId="0" borderId="11" xfId="0" applyNumberFormat="1" applyFont="1" applyBorder="1" applyAlignment="1">
      <alignment vertical="top"/>
    </xf>
    <xf numFmtId="173" fontId="18" fillId="0" borderId="11" xfId="0" applyNumberFormat="1" applyFont="1" applyBorder="1" applyAlignment="1">
      <alignment horizontal="center" vertical="top" wrapText="1"/>
    </xf>
    <xf numFmtId="172" fontId="3" fillId="37" borderId="11" xfId="0" applyNumberFormat="1" applyFont="1" applyFill="1" applyBorder="1" applyAlignment="1">
      <alignment horizontal="right" vertical="center" wrapText="1" indent="1"/>
    </xf>
    <xf numFmtId="172" fontId="10" fillId="43" borderId="11" xfId="0" applyNumberFormat="1" applyFont="1" applyFill="1" applyBorder="1" applyAlignment="1">
      <alignment horizontal="right" indent="1"/>
    </xf>
    <xf numFmtId="172" fontId="18" fillId="43" borderId="11" xfId="0" applyNumberFormat="1" applyFont="1" applyFill="1" applyBorder="1" applyAlignment="1">
      <alignment horizontal="right" vertical="center" indent="1"/>
    </xf>
    <xf numFmtId="172" fontId="3" fillId="43" borderId="11" xfId="0" applyNumberFormat="1" applyFont="1" applyFill="1" applyBorder="1" applyAlignment="1">
      <alignment horizontal="right" vertical="center" wrapText="1" indent="1"/>
    </xf>
    <xf numFmtId="172" fontId="17" fillId="43" borderId="11" xfId="0" applyNumberFormat="1" applyFont="1" applyFill="1" applyBorder="1" applyAlignment="1">
      <alignment horizontal="right" vertical="center" indent="1"/>
    </xf>
    <xf numFmtId="49" fontId="98" fillId="44" borderId="27" xfId="95" applyNumberFormat="1" applyFont="1" applyFill="1" applyBorder="1" applyAlignment="1">
      <alignment horizontal="center" vertical="top" wrapText="1"/>
      <protection/>
    </xf>
    <xf numFmtId="0" fontId="98" fillId="44" borderId="27" xfId="95" applyFont="1" applyFill="1" applyBorder="1" applyAlignment="1">
      <alignment horizontal="justify" vertical="top" wrapText="1"/>
      <protection/>
    </xf>
    <xf numFmtId="172" fontId="2" fillId="44" borderId="11" xfId="0" applyNumberFormat="1" applyFont="1" applyFill="1" applyBorder="1" applyAlignment="1">
      <alignment horizontal="right" vertical="center" indent="1"/>
    </xf>
    <xf numFmtId="172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172" fontId="5" fillId="34" borderId="12" xfId="0" applyNumberFormat="1" applyFont="1" applyFill="1" applyBorder="1" applyAlignment="1">
      <alignment horizontal="right" vertical="center" wrapText="1"/>
    </xf>
    <xf numFmtId="172" fontId="106" fillId="0" borderId="11" xfId="0" applyNumberFormat="1" applyFont="1" applyBorder="1" applyAlignment="1">
      <alignment vertical="center" wrapText="1"/>
    </xf>
    <xf numFmtId="172" fontId="2" fillId="37" borderId="0" xfId="0" applyNumberFormat="1" applyFont="1" applyFill="1" applyAlignment="1">
      <alignment horizontal="left" vertical="center"/>
    </xf>
    <xf numFmtId="0" fontId="2" fillId="37" borderId="0" xfId="0" applyFont="1" applyFill="1" applyAlignment="1">
      <alignment horizontal="left" vertical="center"/>
    </xf>
    <xf numFmtId="0" fontId="15" fillId="0" borderId="0" xfId="97" applyFont="1" applyAlignment="1">
      <alignment horizontal="left" vertical="center" indent="34"/>
      <protection/>
    </xf>
    <xf numFmtId="172" fontId="2" fillId="37" borderId="0" xfId="0" applyNumberFormat="1" applyFont="1" applyFill="1" applyAlignment="1">
      <alignment horizontal="left" vertical="center" indent="34"/>
    </xf>
    <xf numFmtId="172" fontId="5" fillId="37" borderId="12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0" xfId="0" applyFont="1" applyAlignment="1">
      <alignment/>
    </xf>
    <xf numFmtId="49" fontId="107" fillId="37" borderId="27" xfId="96" applyNumberFormat="1" applyFont="1" applyFill="1" applyBorder="1" applyAlignment="1">
      <alignment horizontal="center" vertical="center" wrapText="1"/>
      <protection/>
    </xf>
    <xf numFmtId="0" fontId="98" fillId="37" borderId="27" xfId="96" applyFont="1" applyFill="1" applyBorder="1" applyAlignment="1">
      <alignment horizontal="justify" vertical="center" wrapText="1"/>
      <protection/>
    </xf>
    <xf numFmtId="0" fontId="0" fillId="0" borderId="0" xfId="0" applyFont="1" applyFill="1" applyAlignment="1">
      <alignment wrapText="1"/>
    </xf>
    <xf numFmtId="172" fontId="14" fillId="37" borderId="13" xfId="92" applyNumberFormat="1" applyFont="1" applyFill="1" applyBorder="1" applyAlignment="1">
      <alignment horizontal="right" vertical="center"/>
      <protection/>
    </xf>
    <xf numFmtId="172" fontId="14" fillId="37" borderId="11" xfId="98" applyNumberFormat="1" applyFont="1" applyFill="1" applyBorder="1" applyAlignment="1">
      <alignment horizontal="right" indent="1"/>
      <protection/>
    </xf>
    <xf numFmtId="172" fontId="5" fillId="37" borderId="11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72" fontId="106" fillId="38" borderId="11" xfId="0" applyNumberFormat="1" applyFont="1" applyFill="1" applyBorder="1" applyAlignment="1">
      <alignment wrapText="1"/>
    </xf>
    <xf numFmtId="172" fontId="104" fillId="38" borderId="11" xfId="0" applyNumberFormat="1" applyFont="1" applyFill="1" applyBorder="1" applyAlignment="1">
      <alignment vertical="center" wrapText="1"/>
    </xf>
    <xf numFmtId="172" fontId="99" fillId="38" borderId="11" xfId="0" applyNumberFormat="1" applyFont="1" applyFill="1" applyBorder="1" applyAlignment="1">
      <alignment vertical="center" wrapText="1"/>
    </xf>
    <xf numFmtId="0" fontId="99" fillId="0" borderId="25" xfId="0" applyFont="1" applyBorder="1" applyAlignment="1">
      <alignment horizontal="left" vertical="center" wrapText="1"/>
    </xf>
    <xf numFmtId="49" fontId="105" fillId="0" borderId="11" xfId="0" applyNumberFormat="1" applyFont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left" vertical="center" wrapText="1" indent="2"/>
    </xf>
    <xf numFmtId="172" fontId="14" fillId="37" borderId="11" xfId="0" applyNumberFormat="1" applyFont="1" applyFill="1" applyBorder="1" applyAlignment="1">
      <alignment horizontal="right" vertical="center" wrapText="1"/>
    </xf>
    <xf numFmtId="0" fontId="99" fillId="0" borderId="25" xfId="0" applyFont="1" applyBorder="1" applyAlignment="1">
      <alignment horizontal="left" vertical="center" wrapText="1" indent="3"/>
    </xf>
    <xf numFmtId="172" fontId="99" fillId="37" borderId="11" xfId="0" applyNumberFormat="1" applyFont="1" applyFill="1" applyBorder="1" applyAlignment="1">
      <alignment vertical="center" wrapText="1"/>
    </xf>
    <xf numFmtId="172" fontId="99" fillId="34" borderId="11" xfId="0" applyNumberFormat="1" applyFont="1" applyFill="1" applyBorder="1" applyAlignment="1">
      <alignment vertical="center" wrapText="1"/>
    </xf>
    <xf numFmtId="0" fontId="14" fillId="0" borderId="12" xfId="0" applyNumberFormat="1" applyFont="1" applyFill="1" applyBorder="1" applyAlignment="1">
      <alignment horizontal="left" vertical="center" wrapText="1" indent="1"/>
    </xf>
    <xf numFmtId="172" fontId="10" fillId="38" borderId="11" xfId="100" applyNumberFormat="1" applyFont="1" applyFill="1" applyBorder="1" applyAlignment="1">
      <alignment horizontal="center" vertical="center" wrapText="1"/>
      <protection/>
    </xf>
    <xf numFmtId="172" fontId="10" fillId="38" borderId="11" xfId="100" applyNumberFormat="1" applyFont="1" applyFill="1" applyBorder="1" applyAlignment="1">
      <alignment horizontal="center" wrapText="1"/>
      <protection/>
    </xf>
    <xf numFmtId="172" fontId="10" fillId="38" borderId="11" xfId="100" applyNumberFormat="1" applyFont="1" applyFill="1" applyBorder="1" applyAlignment="1">
      <alignment horizontal="center" vertical="center"/>
      <protection/>
    </xf>
    <xf numFmtId="172" fontId="10" fillId="38" borderId="11" xfId="100" applyNumberFormat="1" applyFont="1" applyFill="1" applyBorder="1" applyAlignment="1">
      <alignment horizontal="center"/>
      <protection/>
    </xf>
    <xf numFmtId="172" fontId="30" fillId="38" borderId="11" xfId="100" applyNumberFormat="1" applyFont="1" applyFill="1" applyBorder="1" applyAlignment="1">
      <alignment horizontal="center" wrapText="1"/>
      <protection/>
    </xf>
    <xf numFmtId="172" fontId="30" fillId="38" borderId="11" xfId="100" applyNumberFormat="1" applyFont="1" applyFill="1" applyBorder="1" applyAlignment="1">
      <alignment horizontal="center"/>
      <protection/>
    </xf>
    <xf numFmtId="0" fontId="27" fillId="0" borderId="0" xfId="0" applyFont="1" applyAlignment="1">
      <alignment/>
    </xf>
    <xf numFmtId="0" fontId="30" fillId="0" borderId="11" xfId="100" applyFont="1" applyFill="1" applyBorder="1" applyAlignment="1">
      <alignment/>
      <protection/>
    </xf>
    <xf numFmtId="0" fontId="40" fillId="0" borderId="11" xfId="93" applyFont="1" applyBorder="1" applyAlignment="1">
      <alignment horizontal="left" vertical="center" wrapText="1"/>
      <protection/>
    </xf>
    <xf numFmtId="0" fontId="30" fillId="0" borderId="0" xfId="0" applyFont="1" applyAlignment="1">
      <alignment/>
    </xf>
    <xf numFmtId="172" fontId="3" fillId="38" borderId="11" xfId="0" applyNumberFormat="1" applyFont="1" applyFill="1" applyBorder="1" applyAlignment="1">
      <alignment horizontal="center" vertical="center" wrapText="1"/>
    </xf>
    <xf numFmtId="172" fontId="2" fillId="38" borderId="11" xfId="0" applyNumberFormat="1" applyFont="1" applyFill="1" applyBorder="1" applyAlignment="1">
      <alignment horizontal="center" vertical="center" wrapText="1"/>
    </xf>
    <xf numFmtId="172" fontId="3" fillId="38" borderId="11" xfId="0" applyNumberFormat="1" applyFont="1" applyFill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172" fontId="30" fillId="38" borderId="11" xfId="0" applyNumberFormat="1" applyFont="1" applyFill="1" applyBorder="1" applyAlignment="1">
      <alignment horizontal="center" wrapText="1"/>
    </xf>
    <xf numFmtId="0" fontId="14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wrapText="1"/>
    </xf>
    <xf numFmtId="172" fontId="10" fillId="0" borderId="11" xfId="0" applyNumberFormat="1" applyFont="1" applyBorder="1" applyAlignment="1">
      <alignment horizont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172" fontId="14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horizontal="center" vertical="center" wrapText="1"/>
    </xf>
    <xf numFmtId="172" fontId="10" fillId="38" borderId="1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top" wrapText="1"/>
    </xf>
    <xf numFmtId="172" fontId="14" fillId="0" borderId="12" xfId="0" applyNumberFormat="1" applyFont="1" applyBorder="1" applyAlignment="1">
      <alignment horizontal="center" vertical="center" wrapText="1"/>
    </xf>
    <xf numFmtId="172" fontId="14" fillId="37" borderId="11" xfId="0" applyNumberFormat="1" applyFont="1" applyFill="1" applyBorder="1" applyAlignment="1">
      <alignment horizontal="center" vertical="center" wrapText="1"/>
    </xf>
    <xf numFmtId="172" fontId="29" fillId="38" borderId="11" xfId="100" applyNumberFormat="1" applyFont="1" applyFill="1" applyBorder="1" applyAlignment="1">
      <alignment horizontal="right" vertical="center" wrapText="1" indent="1"/>
      <protection/>
    </xf>
    <xf numFmtId="172" fontId="10" fillId="38" borderId="11" xfId="92" applyNumberFormat="1" applyFont="1" applyFill="1" applyBorder="1" applyAlignment="1">
      <alignment horizontal="right" indent="1"/>
      <protection/>
    </xf>
    <xf numFmtId="172" fontId="10" fillId="38" borderId="11" xfId="92" applyNumberFormat="1" applyFont="1" applyFill="1" applyBorder="1" applyAlignment="1">
      <alignment horizontal="right" wrapText="1"/>
      <protection/>
    </xf>
    <xf numFmtId="172" fontId="14" fillId="38" borderId="11" xfId="92" applyNumberFormat="1" applyFont="1" applyFill="1" applyBorder="1" applyAlignment="1">
      <alignment horizontal="right" vertical="center"/>
      <protection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0" fillId="39" borderId="25" xfId="0" applyFill="1" applyBorder="1" applyAlignment="1">
      <alignment/>
    </xf>
    <xf numFmtId="0" fontId="3" fillId="39" borderId="11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left" vertical="center" wrapText="1"/>
    </xf>
    <xf numFmtId="14" fontId="0" fillId="0" borderId="0" xfId="0" applyNumberFormat="1" applyAlignment="1">
      <alignment/>
    </xf>
    <xf numFmtId="0" fontId="2" fillId="39" borderId="11" xfId="0" applyFont="1" applyFill="1" applyBorder="1" applyAlignment="1">
      <alignment horizontal="left" wrapText="1"/>
    </xf>
    <xf numFmtId="0" fontId="3" fillId="39" borderId="11" xfId="0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vertical="center" wrapText="1"/>
    </xf>
    <xf numFmtId="172" fontId="5" fillId="39" borderId="11" xfId="0" applyNumberFormat="1" applyFont="1" applyFill="1" applyBorder="1" applyAlignment="1">
      <alignment horizontal="right" vertical="center" wrapText="1"/>
    </xf>
    <xf numFmtId="172" fontId="5" fillId="39" borderId="11" xfId="0" applyNumberFormat="1" applyFont="1" applyFill="1" applyBorder="1" applyAlignment="1">
      <alignment vertical="center" wrapText="1"/>
    </xf>
    <xf numFmtId="49" fontId="99" fillId="0" borderId="11" xfId="0" applyNumberFormat="1" applyFont="1" applyBorder="1" applyAlignment="1">
      <alignment vertical="center"/>
    </xf>
    <xf numFmtId="174" fontId="99" fillId="38" borderId="11" xfId="0" applyNumberFormat="1" applyFont="1" applyFill="1" applyBorder="1" applyAlignment="1">
      <alignment vertical="center" wrapText="1"/>
    </xf>
    <xf numFmtId="0" fontId="14" fillId="0" borderId="11" xfId="0" applyFont="1" applyFill="1" applyBorder="1" applyAlignment="1">
      <alignment horizontal="left" vertical="top" wrapText="1"/>
    </xf>
    <xf numFmtId="0" fontId="8" fillId="0" borderId="11" xfId="100" applyFont="1" applyFill="1" applyBorder="1" applyAlignment="1">
      <alignment horizontal="left" vertical="center" wrapText="1"/>
      <protection/>
    </xf>
    <xf numFmtId="49" fontId="8" fillId="0" borderId="11" xfId="100" applyNumberFormat="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left" wrapText="1" indent="10"/>
    </xf>
    <xf numFmtId="172" fontId="17" fillId="43" borderId="11" xfId="0" applyNumberFormat="1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horizontal="left" vertical="center" wrapText="1" indent="2"/>
    </xf>
    <xf numFmtId="0" fontId="28" fillId="34" borderId="11" xfId="0" applyFont="1" applyFill="1" applyBorder="1" applyAlignment="1">
      <alignment horizontal="left" vertical="top"/>
    </xf>
    <xf numFmtId="172" fontId="5" fillId="34" borderId="11" xfId="0" applyNumberFormat="1" applyFont="1" applyFill="1" applyBorder="1" applyAlignment="1">
      <alignment horizontal="right" vertical="center" wrapText="1"/>
    </xf>
    <xf numFmtId="0" fontId="2" fillId="37" borderId="11" xfId="0" applyFont="1" applyFill="1" applyBorder="1" applyAlignment="1">
      <alignment horizontal="left" vertical="center"/>
    </xf>
    <xf numFmtId="49" fontId="98" fillId="37" borderId="27" xfId="95" applyNumberFormat="1" applyFont="1" applyFill="1" applyBorder="1" applyAlignment="1">
      <alignment horizontal="center" vertical="center" wrapText="1"/>
      <protection/>
    </xf>
    <xf numFmtId="0" fontId="98" fillId="37" borderId="27" xfId="95" applyFont="1" applyFill="1" applyBorder="1" applyAlignment="1">
      <alignment horizontal="justify" vertical="center" wrapText="1"/>
      <protection/>
    </xf>
    <xf numFmtId="172" fontId="3" fillId="37" borderId="11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72" fontId="14" fillId="45" borderId="11" xfId="92" applyNumberFormat="1" applyFont="1" applyFill="1" applyBorder="1" applyAlignment="1">
      <alignment horizontal="right" vertical="center"/>
      <protection/>
    </xf>
    <xf numFmtId="0" fontId="2" fillId="37" borderId="12" xfId="0" applyFont="1" applyFill="1" applyBorder="1" applyAlignment="1">
      <alignment horizontal="center" vertical="center" wrapText="1"/>
    </xf>
    <xf numFmtId="49" fontId="2" fillId="37" borderId="11" xfId="0" applyNumberFormat="1" applyFont="1" applyFill="1" applyBorder="1" applyAlignment="1">
      <alignment vertical="center" wrapText="1"/>
    </xf>
    <xf numFmtId="173" fontId="2" fillId="37" borderId="11" xfId="0" applyNumberFormat="1" applyFont="1" applyFill="1" applyBorder="1" applyAlignment="1">
      <alignment horizontal="center" vertical="center"/>
    </xf>
    <xf numFmtId="172" fontId="2" fillId="37" borderId="11" xfId="0" applyNumberFormat="1" applyFont="1" applyFill="1" applyBorder="1" applyAlignment="1">
      <alignment horizontal="right" vertical="center" wrapText="1" indent="1"/>
    </xf>
    <xf numFmtId="0" fontId="2" fillId="37" borderId="0" xfId="0" applyFont="1" applyFill="1" applyAlignment="1">
      <alignment/>
    </xf>
    <xf numFmtId="173" fontId="2" fillId="37" borderId="11" xfId="0" applyNumberFormat="1" applyFont="1" applyFill="1" applyBorder="1" applyAlignment="1">
      <alignment horizontal="center" vertical="top"/>
    </xf>
    <xf numFmtId="0" fontId="2" fillId="37" borderId="11" xfId="0" applyFont="1" applyFill="1" applyBorder="1" applyAlignment="1">
      <alignment horizontal="left" vertical="top" wrapText="1"/>
    </xf>
    <xf numFmtId="172" fontId="102" fillId="37" borderId="11" xfId="0" applyNumberFormat="1" applyFont="1" applyFill="1" applyBorder="1" applyAlignment="1">
      <alignment horizontal="right" vertical="center" indent="1"/>
    </xf>
    <xf numFmtId="49" fontId="5" fillId="37" borderId="11" xfId="0" applyNumberFormat="1" applyFont="1" applyFill="1" applyBorder="1" applyAlignment="1">
      <alignment vertical="center" wrapText="1"/>
    </xf>
    <xf numFmtId="0" fontId="28" fillId="37" borderId="11" xfId="0" applyFont="1" applyFill="1" applyBorder="1" applyAlignment="1">
      <alignment horizontal="left" vertical="top"/>
    </xf>
    <xf numFmtId="0" fontId="5" fillId="37" borderId="11" xfId="0" applyFont="1" applyFill="1" applyBorder="1" applyAlignment="1">
      <alignment horizontal="left" vertical="center" wrapText="1" indent="2"/>
    </xf>
    <xf numFmtId="49" fontId="2" fillId="0" borderId="11" xfId="0" applyNumberFormat="1" applyFont="1" applyBorder="1" applyAlignment="1">
      <alignment horizontal="center" vertical="center" wrapText="1"/>
    </xf>
    <xf numFmtId="172" fontId="41" fillId="38" borderId="11" xfId="0" applyNumberFormat="1" applyFont="1" applyFill="1" applyBorder="1" applyAlignment="1">
      <alignment horizontal="right" indent="1"/>
    </xf>
    <xf numFmtId="0" fontId="41" fillId="0" borderId="0" xfId="0" applyFont="1" applyAlignment="1">
      <alignment/>
    </xf>
    <xf numFmtId="49" fontId="42" fillId="0" borderId="28" xfId="0" applyNumberFormat="1" applyFont="1" applyBorder="1" applyAlignment="1" applyProtection="1">
      <alignment horizontal="left" vertical="center" wrapText="1"/>
      <protection/>
    </xf>
    <xf numFmtId="49" fontId="6" fillId="0" borderId="29" xfId="0" applyNumberFormat="1" applyFont="1" applyBorder="1" applyAlignment="1" applyProtection="1">
      <alignment horizontal="center" vertical="center" wrapText="1"/>
      <protection/>
    </xf>
    <xf numFmtId="173" fontId="42" fillId="0" borderId="11" xfId="0" applyNumberFormat="1" applyFont="1" applyBorder="1" applyAlignment="1">
      <alignment vertical="center"/>
    </xf>
    <xf numFmtId="49" fontId="6" fillId="0" borderId="28" xfId="0" applyNumberFormat="1" applyFont="1" applyBorder="1" applyAlignment="1" applyProtection="1">
      <alignment horizontal="left" vertical="center" wrapText="1"/>
      <protection/>
    </xf>
    <xf numFmtId="173" fontId="6" fillId="0" borderId="11" xfId="0" applyNumberFormat="1" applyFont="1" applyBorder="1" applyAlignment="1">
      <alignment vertical="center"/>
    </xf>
    <xf numFmtId="172" fontId="6" fillId="38" borderId="11" xfId="0" applyNumberFormat="1" applyFont="1" applyFill="1" applyBorder="1" applyAlignment="1">
      <alignment horizontal="right" indent="1"/>
    </xf>
    <xf numFmtId="49" fontId="8" fillId="37" borderId="11" xfId="100" applyNumberFormat="1" applyFont="1" applyFill="1" applyBorder="1" applyAlignment="1">
      <alignment horizontal="left" vertical="center" wrapText="1"/>
      <protection/>
    </xf>
    <xf numFmtId="49" fontId="14" fillId="0" borderId="12" xfId="98" applyNumberFormat="1" applyFont="1" applyBorder="1" applyAlignment="1">
      <alignment horizontal="center" vertical="center" wrapText="1"/>
      <protection/>
    </xf>
    <xf numFmtId="0" fontId="39" fillId="0" borderId="0" xfId="0" applyFont="1" applyAlignment="1">
      <alignment horizontal="right"/>
    </xf>
    <xf numFmtId="172" fontId="39" fillId="0" borderId="0" xfId="0" applyNumberFormat="1" applyFont="1" applyAlignment="1">
      <alignment horizontal="right" indent="1"/>
    </xf>
    <xf numFmtId="172" fontId="108" fillId="37" borderId="11" xfId="0" applyNumberFormat="1" applyFont="1" applyFill="1" applyBorder="1" applyAlignment="1">
      <alignment horizontal="right" vertical="center" indent="1"/>
    </xf>
    <xf numFmtId="172" fontId="25" fillId="0" borderId="0" xfId="0" applyNumberFormat="1" applyFont="1" applyAlignment="1">
      <alignment horizontal="right" indent="1"/>
    </xf>
    <xf numFmtId="172" fontId="43" fillId="0" borderId="0" xfId="0" applyNumberFormat="1" applyFont="1" applyAlignment="1">
      <alignment horizontal="right" indent="1"/>
    </xf>
    <xf numFmtId="0" fontId="2" fillId="0" borderId="0" xfId="0" applyFont="1" applyBorder="1" applyAlignment="1">
      <alignment horizontal="left" indent="7"/>
    </xf>
    <xf numFmtId="172" fontId="43" fillId="0" borderId="0" xfId="0" applyNumberFormat="1" applyFont="1" applyAlignment="1">
      <alignment horizontal="right"/>
    </xf>
    <xf numFmtId="0" fontId="5" fillId="37" borderId="11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right"/>
    </xf>
    <xf numFmtId="0" fontId="0" fillId="0" borderId="0" xfId="92" applyFont="1">
      <alignment/>
      <protection/>
    </xf>
    <xf numFmtId="0" fontId="0" fillId="0" borderId="0" xfId="0" applyFont="1" applyAlignment="1">
      <alignment horizontal="left" indent="3"/>
    </xf>
    <xf numFmtId="0" fontId="4" fillId="0" borderId="0" xfId="98" applyBorder="1" applyAlignment="1">
      <alignment wrapText="1"/>
      <protection/>
    </xf>
    <xf numFmtId="0" fontId="43" fillId="0" borderId="0" xfId="0" applyFont="1" applyAlignment="1">
      <alignment horizontal="center"/>
    </xf>
    <xf numFmtId="0" fontId="14" fillId="0" borderId="12" xfId="98" applyFont="1" applyBorder="1" applyAlignment="1">
      <alignment vertical="center"/>
      <protection/>
    </xf>
    <xf numFmtId="0" fontId="14" fillId="0" borderId="12" xfId="98" applyFont="1" applyFill="1" applyBorder="1" applyAlignment="1">
      <alignment vertical="center" wrapText="1"/>
      <protection/>
    </xf>
    <xf numFmtId="0" fontId="15" fillId="0" borderId="11" xfId="97" applyFont="1" applyBorder="1">
      <alignment/>
      <protection/>
    </xf>
    <xf numFmtId="0" fontId="15" fillId="0" borderId="11" xfId="97" applyFont="1" applyBorder="1" applyAlignment="1">
      <alignment wrapText="1"/>
      <protection/>
    </xf>
    <xf numFmtId="1" fontId="15" fillId="0" borderId="11" xfId="97" applyNumberFormat="1" applyFont="1" applyBorder="1" applyAlignment="1">
      <alignment horizontal="right" wrapText="1"/>
      <protection/>
    </xf>
    <xf numFmtId="0" fontId="2" fillId="0" borderId="11" xfId="0" applyFont="1" applyBorder="1" applyAlignment="1">
      <alignment horizontal="center" vertical="top"/>
    </xf>
    <xf numFmtId="0" fontId="2" fillId="0" borderId="11" xfId="0" applyFont="1" applyBorder="1" applyAlignment="1">
      <alignment vertical="top"/>
    </xf>
    <xf numFmtId="0" fontId="15" fillId="0" borderId="11" xfId="97" applyFont="1" applyBorder="1" applyAlignment="1">
      <alignment horizontal="center" vertical="top"/>
      <protection/>
    </xf>
    <xf numFmtId="0" fontId="15" fillId="0" borderId="11" xfId="97" applyFont="1" applyBorder="1" applyAlignment="1">
      <alignment vertical="top"/>
      <protection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74" fontId="15" fillId="0" borderId="11" xfId="97" applyNumberFormat="1" applyFont="1" applyBorder="1" applyAlignment="1">
      <alignment horizontal="right"/>
      <protection/>
    </xf>
    <xf numFmtId="174" fontId="15" fillId="0" borderId="11" xfId="97" applyNumberFormat="1" applyFont="1" applyBorder="1">
      <alignment/>
      <protection/>
    </xf>
    <xf numFmtId="0" fontId="15" fillId="0" borderId="13" xfId="97" applyFont="1" applyBorder="1" applyAlignment="1">
      <alignment horizontal="center" vertical="top"/>
      <protection/>
    </xf>
    <xf numFmtId="0" fontId="15" fillId="0" borderId="13" xfId="97" applyFont="1" applyBorder="1" applyAlignment="1">
      <alignment vertical="top"/>
      <protection/>
    </xf>
    <xf numFmtId="0" fontId="14" fillId="0" borderId="12" xfId="98" applyFont="1" applyBorder="1" applyAlignment="1">
      <alignment vertical="center" wrapText="1"/>
      <protection/>
    </xf>
    <xf numFmtId="0" fontId="14" fillId="0" borderId="12" xfId="98" applyFont="1" applyFill="1" applyBorder="1" applyAlignment="1">
      <alignment horizontal="center" vertical="center" wrapText="1"/>
      <protection/>
    </xf>
    <xf numFmtId="0" fontId="5" fillId="0" borderId="11" xfId="94" applyNumberFormat="1" applyFont="1" applyFill="1" applyBorder="1" applyAlignment="1">
      <alignment horizontal="left" vertical="top" wrapText="1"/>
      <protection/>
    </xf>
    <xf numFmtId="0" fontId="5" fillId="0" borderId="11" xfId="94" applyNumberFormat="1" applyFont="1" applyFill="1" applyBorder="1" applyAlignment="1">
      <alignment horizontal="left" vertical="top" wrapText="1" shrinkToFit="1"/>
      <protection/>
    </xf>
    <xf numFmtId="0" fontId="6" fillId="37" borderId="12" xfId="0" applyNumberFormat="1" applyFont="1" applyFill="1" applyBorder="1" applyAlignment="1">
      <alignment horizontal="left" vertical="center" wrapText="1"/>
    </xf>
    <xf numFmtId="172" fontId="5" fillId="46" borderId="11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5" xfId="99" applyFont="1" applyBorder="1" applyAlignment="1">
      <alignment vertical="center" wrapText="1"/>
      <protection/>
    </xf>
    <xf numFmtId="0" fontId="8" fillId="0" borderId="25" xfId="99" applyFont="1" applyBorder="1" applyAlignment="1">
      <alignment horizontal="center" vertical="center" wrapText="1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44" fillId="0" borderId="11" xfId="99" applyFont="1" applyBorder="1" applyAlignment="1">
      <alignment horizontal="center" vertical="center" wrapText="1"/>
      <protection/>
    </xf>
    <xf numFmtId="0" fontId="27" fillId="37" borderId="0" xfId="0" applyFont="1" applyFill="1" applyAlignment="1">
      <alignment/>
    </xf>
    <xf numFmtId="0" fontId="3" fillId="0" borderId="12" xfId="0" applyFont="1" applyBorder="1" applyAlignment="1">
      <alignment wrapText="1"/>
    </xf>
    <xf numFmtId="0" fontId="45" fillId="0" borderId="12" xfId="0" applyFont="1" applyBorder="1" applyAlignment="1">
      <alignment vertical="center" wrapText="1"/>
    </xf>
    <xf numFmtId="0" fontId="46" fillId="0" borderId="12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5" fillId="0" borderId="11" xfId="0" applyFont="1" applyBorder="1" applyAlignment="1">
      <alignment wrapText="1"/>
    </xf>
    <xf numFmtId="0" fontId="45" fillId="0" borderId="11" xfId="0" applyFont="1" applyBorder="1" applyAlignment="1">
      <alignment horizontal="center" wrapText="1"/>
    </xf>
    <xf numFmtId="172" fontId="46" fillId="38" borderId="11" xfId="0" applyNumberFormat="1" applyFont="1" applyFill="1" applyBorder="1" applyAlignment="1">
      <alignment horizontal="center" vertical="center" wrapText="1"/>
    </xf>
    <xf numFmtId="172" fontId="48" fillId="37" borderId="11" xfId="0" applyNumberFormat="1" applyFont="1" applyFill="1" applyBorder="1" applyAlignment="1">
      <alignment horizontal="center" wrapText="1"/>
    </xf>
    <xf numFmtId="172" fontId="46" fillId="37" borderId="11" xfId="0" applyNumberFormat="1" applyFont="1" applyFill="1" applyBorder="1" applyAlignment="1">
      <alignment horizontal="center" vertical="center" wrapText="1"/>
    </xf>
    <xf numFmtId="0" fontId="47" fillId="37" borderId="11" xfId="0" applyFont="1" applyFill="1" applyBorder="1" applyAlignment="1">
      <alignment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6" fillId="0" borderId="11" xfId="0" applyFont="1" applyBorder="1" applyAlignment="1">
      <alignment horizontal="center" wrapText="1"/>
    </xf>
    <xf numFmtId="49" fontId="6" fillId="0" borderId="11" xfId="101" applyNumberFormat="1" applyFont="1" applyBorder="1" applyAlignment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wrapText="1"/>
    </xf>
    <xf numFmtId="49" fontId="5" fillId="0" borderId="11" xfId="101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wrapText="1"/>
    </xf>
    <xf numFmtId="49" fontId="5" fillId="37" borderId="12" xfId="0" applyNumberFormat="1" applyFont="1" applyFill="1" applyBorder="1" applyAlignment="1">
      <alignment horizontal="center" vertical="center" wrapText="1"/>
    </xf>
    <xf numFmtId="49" fontId="5" fillId="37" borderId="13" xfId="0" applyNumberFormat="1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wrapText="1"/>
    </xf>
    <xf numFmtId="0" fontId="10" fillId="0" borderId="0" xfId="0" applyFont="1" applyFill="1" applyAlignment="1">
      <alignment horizontal="left" wrapText="1"/>
    </xf>
    <xf numFmtId="0" fontId="104" fillId="0" borderId="0" xfId="0" applyFont="1" applyAlignment="1">
      <alignment horizontal="center" vertical="center" wrapText="1"/>
    </xf>
    <xf numFmtId="0" fontId="14" fillId="0" borderId="11" xfId="99" applyFont="1" applyBorder="1" applyAlignment="1">
      <alignment horizontal="left" vertical="center" wrapText="1"/>
      <protection/>
    </xf>
    <xf numFmtId="0" fontId="30" fillId="0" borderId="0" xfId="100" applyFont="1" applyFill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 wrapText="1"/>
      <protection/>
    </xf>
    <xf numFmtId="0" fontId="3" fillId="0" borderId="12" xfId="99" applyFont="1" applyBorder="1" applyAlignment="1">
      <alignment horizontal="center" vertical="center" wrapText="1"/>
      <protection/>
    </xf>
    <xf numFmtId="0" fontId="3" fillId="0" borderId="13" xfId="99" applyFont="1" applyBorder="1" applyAlignment="1">
      <alignment horizontal="center" vertical="center" wrapText="1"/>
      <protection/>
    </xf>
    <xf numFmtId="0" fontId="10" fillId="0" borderId="12" xfId="100" applyFont="1" applyFill="1" applyBorder="1" applyAlignment="1">
      <alignment horizontal="center" vertical="center" wrapText="1"/>
      <protection/>
    </xf>
    <xf numFmtId="0" fontId="10" fillId="0" borderId="13" xfId="100" applyFont="1" applyFill="1" applyBorder="1" applyAlignment="1">
      <alignment horizontal="center" vertical="center" wrapText="1"/>
      <protection/>
    </xf>
    <xf numFmtId="0" fontId="14" fillId="0" borderId="11" xfId="100" applyFont="1" applyFill="1" applyBorder="1" applyAlignment="1">
      <alignment horizontal="center"/>
      <protection/>
    </xf>
    <xf numFmtId="0" fontId="3" fillId="0" borderId="11" xfId="99" applyFont="1" applyBorder="1" applyAlignment="1">
      <alignment horizontal="left" vertical="center" wrapText="1"/>
      <protection/>
    </xf>
    <xf numFmtId="0" fontId="10" fillId="0" borderId="11" xfId="100" applyFont="1" applyFill="1" applyBorder="1" applyAlignment="1">
      <alignment horizontal="center" vertical="center" wrapText="1"/>
      <protection/>
    </xf>
    <xf numFmtId="0" fontId="14" fillId="0" borderId="11" xfId="100" applyFont="1" applyFill="1" applyBorder="1" applyAlignment="1">
      <alignment horizontal="center" vertical="center"/>
      <protection/>
    </xf>
    <xf numFmtId="0" fontId="3" fillId="0" borderId="11" xfId="0" applyFont="1" applyBorder="1" applyAlignment="1">
      <alignment wrapText="1"/>
    </xf>
    <xf numFmtId="0" fontId="3" fillId="37" borderId="0" xfId="0" applyFont="1" applyFill="1" applyAlignment="1">
      <alignment horizontal="center" wrapText="1"/>
    </xf>
    <xf numFmtId="0" fontId="3" fillId="0" borderId="0" xfId="0" applyFont="1" applyAlignment="1">
      <alignment horizontal="center"/>
    </xf>
    <xf numFmtId="0" fontId="10" fillId="37" borderId="0" xfId="0" applyFont="1" applyFill="1" applyAlignment="1">
      <alignment horizontal="center" vertical="center" wrapText="1"/>
    </xf>
    <xf numFmtId="0" fontId="30" fillId="0" borderId="11" xfId="0" applyFont="1" applyBorder="1" applyAlignment="1">
      <alignment wrapText="1"/>
    </xf>
    <xf numFmtId="0" fontId="10" fillId="0" borderId="0" xfId="0" applyFont="1" applyAlignment="1">
      <alignment horizontal="center" vertical="center"/>
    </xf>
    <xf numFmtId="0" fontId="9" fillId="0" borderId="0" xfId="100" applyFont="1" applyFill="1" applyBorder="1" applyAlignment="1">
      <alignment horizontal="center" vertical="center" wrapText="1"/>
      <protection/>
    </xf>
    <xf numFmtId="0" fontId="8" fillId="0" borderId="12" xfId="99" applyFont="1" applyBorder="1" applyAlignment="1">
      <alignment horizontal="center" vertical="center" wrapText="1"/>
      <protection/>
    </xf>
    <xf numFmtId="0" fontId="8" fillId="0" borderId="13" xfId="99" applyFont="1" applyBorder="1" applyAlignment="1">
      <alignment horizontal="center" vertical="center" wrapText="1"/>
      <protection/>
    </xf>
    <xf numFmtId="0" fontId="9" fillId="0" borderId="25" xfId="99" applyFont="1" applyBorder="1" applyAlignment="1">
      <alignment horizontal="center" vertical="center" wrapText="1"/>
      <protection/>
    </xf>
    <xf numFmtId="0" fontId="9" fillId="0" borderId="24" xfId="99" applyFont="1" applyBorder="1" applyAlignment="1">
      <alignment horizontal="center" vertical="center" wrapText="1"/>
      <protection/>
    </xf>
    <xf numFmtId="0" fontId="2" fillId="0" borderId="30" xfId="92" applyFont="1" applyBorder="1" applyAlignment="1">
      <alignment horizontal="center"/>
      <protection/>
    </xf>
    <xf numFmtId="0" fontId="2" fillId="0" borderId="31" xfId="92" applyFont="1" applyBorder="1" applyAlignment="1">
      <alignment horizontal="center"/>
      <protection/>
    </xf>
    <xf numFmtId="0" fontId="2" fillId="0" borderId="20" xfId="92" applyFont="1" applyBorder="1" applyAlignment="1">
      <alignment horizontal="center"/>
      <protection/>
    </xf>
    <xf numFmtId="0" fontId="2" fillId="0" borderId="25" xfId="92" applyFont="1" applyBorder="1" applyAlignment="1">
      <alignment horizontal="center"/>
      <protection/>
    </xf>
    <xf numFmtId="0" fontId="2" fillId="0" borderId="24" xfId="92" applyFont="1" applyBorder="1" applyAlignment="1">
      <alignment horizontal="center"/>
      <protection/>
    </xf>
    <xf numFmtId="0" fontId="10" fillId="0" borderId="0" xfId="92" applyFont="1" applyAlignment="1">
      <alignment horizontal="left" wrapText="1"/>
      <protection/>
    </xf>
    <xf numFmtId="0" fontId="10" fillId="0" borderId="25" xfId="92" applyFont="1" applyBorder="1" applyAlignment="1">
      <alignment horizontal="left" wrapText="1"/>
      <protection/>
    </xf>
    <xf numFmtId="0" fontId="10" fillId="0" borderId="24" xfId="92" applyFont="1" applyBorder="1" applyAlignment="1">
      <alignment horizontal="left" wrapText="1"/>
      <protection/>
    </xf>
    <xf numFmtId="0" fontId="0" fillId="0" borderId="11" xfId="92" applyBorder="1" applyAlignment="1">
      <alignment horizontal="center"/>
      <protection/>
    </xf>
    <xf numFmtId="0" fontId="30" fillId="0" borderId="0" xfId="98" applyFont="1" applyBorder="1" applyAlignment="1">
      <alignment horizontal="center" wrapText="1"/>
      <protection/>
    </xf>
    <xf numFmtId="0" fontId="4" fillId="0" borderId="0" xfId="98" applyBorder="1" applyAlignment="1">
      <alignment/>
      <protection/>
    </xf>
    <xf numFmtId="0" fontId="4" fillId="0" borderId="0" xfId="98" applyAlignment="1">
      <alignment/>
      <protection/>
    </xf>
    <xf numFmtId="3" fontId="3" fillId="0" borderId="0" xfId="0" applyNumberFormat="1" applyFont="1" applyAlignment="1">
      <alignment horizontal="center" vertical="top" wrapText="1"/>
    </xf>
    <xf numFmtId="3" fontId="3" fillId="37" borderId="0" xfId="0" applyNumberFormat="1" applyFont="1" applyFill="1" applyAlignment="1">
      <alignment horizontal="center" vertical="top" wrapText="1"/>
    </xf>
    <xf numFmtId="0" fontId="23" fillId="0" borderId="0" xfId="97" applyFont="1" applyAlignment="1">
      <alignment horizontal="center" vertical="center" wrapText="1"/>
      <protection/>
    </xf>
    <xf numFmtId="1" fontId="15" fillId="0" borderId="25" xfId="97" applyNumberFormat="1" applyFont="1" applyBorder="1" applyAlignment="1">
      <alignment horizontal="center" wrapText="1"/>
      <protection/>
    </xf>
    <xf numFmtId="1" fontId="15" fillId="0" borderId="24" xfId="97" applyNumberFormat="1" applyFont="1" applyBorder="1" applyAlignment="1">
      <alignment horizontal="center" wrapText="1"/>
      <protection/>
    </xf>
    <xf numFmtId="0" fontId="15" fillId="0" borderId="25" xfId="97" applyFont="1" applyBorder="1" applyAlignment="1">
      <alignment horizontal="center" vertical="center" wrapText="1"/>
      <protection/>
    </xf>
    <xf numFmtId="0" fontId="15" fillId="0" borderId="24" xfId="97" applyFont="1" applyBorder="1" applyAlignment="1">
      <alignment horizontal="center" vertical="center" wrapText="1"/>
      <protection/>
    </xf>
    <xf numFmtId="0" fontId="15" fillId="0" borderId="25" xfId="97" applyFont="1" applyBorder="1" applyAlignment="1">
      <alignment horizontal="center" vertical="center"/>
      <protection/>
    </xf>
    <xf numFmtId="0" fontId="15" fillId="0" borderId="24" xfId="97" applyFont="1" applyBorder="1" applyAlignment="1">
      <alignment horizontal="center" vertical="center"/>
      <protection/>
    </xf>
    <xf numFmtId="0" fontId="15" fillId="0" borderId="12" xfId="97" applyFont="1" applyBorder="1" applyAlignment="1">
      <alignment horizontal="center" vertical="center"/>
      <protection/>
    </xf>
    <xf numFmtId="0" fontId="15" fillId="0" borderId="13" xfId="97" applyFont="1" applyBorder="1" applyAlignment="1">
      <alignment horizontal="center" vertical="center"/>
      <protection/>
    </xf>
    <xf numFmtId="0" fontId="15" fillId="0" borderId="12" xfId="97" applyFont="1" applyBorder="1" applyAlignment="1">
      <alignment horizontal="center" vertical="center" wrapText="1"/>
      <protection/>
    </xf>
    <xf numFmtId="0" fontId="15" fillId="0" borderId="13" xfId="97" applyFont="1" applyBorder="1" applyAlignment="1">
      <alignment horizontal="center" vertical="center" wrapText="1"/>
      <protection/>
    </xf>
    <xf numFmtId="0" fontId="15" fillId="0" borderId="18" xfId="97" applyFont="1" applyBorder="1" applyAlignment="1">
      <alignment horizontal="left" vertical="center" wrapText="1"/>
      <protection/>
    </xf>
    <xf numFmtId="0" fontId="15" fillId="0" borderId="20" xfId="97" applyFont="1" applyBorder="1" applyAlignment="1">
      <alignment horizontal="left" vertical="center" wrapText="1"/>
      <protection/>
    </xf>
    <xf numFmtId="0" fontId="23" fillId="0" borderId="0" xfId="97" applyFont="1" applyAlignment="1">
      <alignment horizontal="center" vertical="top" wrapText="1"/>
      <protection/>
    </xf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30" fillId="0" borderId="0" xfId="0" applyFont="1" applyAlignment="1">
      <alignment horizontal="center"/>
    </xf>
  </cellXfs>
  <cellStyles count="9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Hyperlink" xfId="81"/>
    <cellStyle name="Currency" xfId="82"/>
    <cellStyle name="Currency [0]" xfId="83"/>
    <cellStyle name="Заголовок 1" xfId="84"/>
    <cellStyle name="Заголовок 2" xfId="85"/>
    <cellStyle name="Заголовок 3" xfId="86"/>
    <cellStyle name="Заголовок 4" xfId="87"/>
    <cellStyle name="Итог" xfId="88"/>
    <cellStyle name="Контрольная ячейка" xfId="89"/>
    <cellStyle name="Название" xfId="90"/>
    <cellStyle name="Нейтральный" xfId="91"/>
    <cellStyle name="Обычный 2" xfId="92"/>
    <cellStyle name="Обычный 2 2" xfId="93"/>
    <cellStyle name="Обычный 20" xfId="94"/>
    <cellStyle name="Обычный 3" xfId="95"/>
    <cellStyle name="Обычный 3 2" xfId="96"/>
    <cellStyle name="Обычный_Брг_03_3" xfId="97"/>
    <cellStyle name="Обычный_Источники для 2011 года" xfId="98"/>
    <cellStyle name="Обычный_Книга1" xfId="99"/>
    <cellStyle name="Обычный_Последний вариант (30.11.04)" xfId="100"/>
    <cellStyle name="Обычный_функ.стр. 2008 г.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1337"/>
  <sheetViews>
    <sheetView tabSelected="1" zoomScaleSheetLayoutView="100" zoomScalePageLayoutView="0" workbookViewId="0" topLeftCell="A2">
      <selection activeCell="C20" sqref="C19:C20"/>
    </sheetView>
  </sheetViews>
  <sheetFormatPr defaultColWidth="9.140625" defaultRowHeight="12.75"/>
  <cols>
    <col min="1" max="1" width="7.7109375" style="0" customWidth="1"/>
    <col min="2" max="2" width="26.00390625" style="0" customWidth="1"/>
    <col min="3" max="3" width="82.140625" style="0" customWidth="1"/>
    <col min="4" max="4" width="10.140625" style="0" bestFit="1" customWidth="1"/>
  </cols>
  <sheetData>
    <row r="1" ht="19.5" hidden="1">
      <c r="C1" s="642" t="s">
        <v>79</v>
      </c>
    </row>
    <row r="2" spans="1:3" ht="24" customHeight="1">
      <c r="A2" s="32"/>
      <c r="B2" s="32"/>
      <c r="C2" s="608" t="s">
        <v>635</v>
      </c>
    </row>
    <row r="3" spans="1:3" ht="15" customHeight="1">
      <c r="A3" s="32"/>
      <c r="B3" s="32"/>
      <c r="C3" s="608" t="s">
        <v>145</v>
      </c>
    </row>
    <row r="4" spans="1:3" ht="15" customHeight="1">
      <c r="A4" s="32"/>
      <c r="B4" s="32"/>
      <c r="C4" s="608" t="s">
        <v>146</v>
      </c>
    </row>
    <row r="5" spans="1:3" ht="15" customHeight="1">
      <c r="A5" s="32"/>
      <c r="B5" s="32"/>
      <c r="C5" s="608" t="s">
        <v>925</v>
      </c>
    </row>
    <row r="6" spans="1:3" ht="21" customHeight="1">
      <c r="A6" s="693" t="s">
        <v>316</v>
      </c>
      <c r="B6" s="693"/>
      <c r="C6" s="693"/>
    </row>
    <row r="7" spans="1:3" ht="15.75">
      <c r="A7" s="694" t="s">
        <v>144</v>
      </c>
      <c r="B7" s="694"/>
      <c r="C7" s="694"/>
    </row>
    <row r="8" spans="1:3" ht="15.75" hidden="1">
      <c r="A8" s="34"/>
      <c r="B8" s="34"/>
      <c r="C8" s="34"/>
    </row>
    <row r="9" spans="1:3" ht="6.75" customHeight="1">
      <c r="A9" s="30"/>
      <c r="B9" s="30"/>
      <c r="C9" s="30"/>
    </row>
    <row r="10" spans="1:3" ht="54.75" customHeight="1">
      <c r="A10" s="43" t="s">
        <v>404</v>
      </c>
      <c r="B10" s="43" t="s">
        <v>212</v>
      </c>
      <c r="C10" s="43" t="s">
        <v>919</v>
      </c>
    </row>
    <row r="11" spans="1:3" ht="16.5" customHeight="1">
      <c r="A11" s="25">
        <v>670</v>
      </c>
      <c r="B11" s="395"/>
      <c r="C11" s="63" t="s">
        <v>50</v>
      </c>
    </row>
    <row r="12" spans="1:3" ht="45" customHeight="1">
      <c r="A12" s="396"/>
      <c r="B12" s="401" t="s">
        <v>697</v>
      </c>
      <c r="C12" s="71" t="s">
        <v>521</v>
      </c>
    </row>
    <row r="13" spans="1:3" ht="60" hidden="1">
      <c r="A13" s="397"/>
      <c r="B13" s="401" t="s">
        <v>265</v>
      </c>
      <c r="C13" s="398" t="s">
        <v>522</v>
      </c>
    </row>
    <row r="14" spans="1:4" ht="64.5" customHeight="1" hidden="1">
      <c r="A14" s="397"/>
      <c r="B14" s="595" t="s">
        <v>218</v>
      </c>
      <c r="C14" s="596" t="s">
        <v>523</v>
      </c>
      <c r="D14" t="s">
        <v>754</v>
      </c>
    </row>
    <row r="15" spans="1:3" ht="45">
      <c r="A15" s="397"/>
      <c r="B15" s="401" t="s">
        <v>524</v>
      </c>
      <c r="C15" s="398" t="s">
        <v>525</v>
      </c>
    </row>
    <row r="16" spans="1:3" ht="45">
      <c r="A16" s="397"/>
      <c r="B16" s="401" t="s">
        <v>526</v>
      </c>
      <c r="C16" s="398" t="s">
        <v>527</v>
      </c>
    </row>
    <row r="17" spans="1:3" ht="29.25" customHeight="1" hidden="1">
      <c r="A17" s="594"/>
      <c r="B17" s="595" t="s">
        <v>528</v>
      </c>
      <c r="C17" s="596" t="s">
        <v>529</v>
      </c>
    </row>
    <row r="18" spans="1:3" ht="64.5" customHeight="1">
      <c r="A18" s="399"/>
      <c r="B18" s="401" t="s">
        <v>230</v>
      </c>
      <c r="C18" s="398" t="s">
        <v>670</v>
      </c>
    </row>
    <row r="19" spans="1:3" ht="30" customHeight="1">
      <c r="A19" s="397"/>
      <c r="B19" s="401" t="s">
        <v>245</v>
      </c>
      <c r="C19" s="398" t="s">
        <v>530</v>
      </c>
    </row>
    <row r="20" spans="1:3" ht="30" customHeight="1">
      <c r="A20" s="397"/>
      <c r="B20" s="401" t="s">
        <v>246</v>
      </c>
      <c r="C20" s="398" t="s">
        <v>773</v>
      </c>
    </row>
    <row r="21" spans="1:4" ht="30" customHeight="1" hidden="1">
      <c r="A21" s="397"/>
      <c r="B21" s="595" t="s">
        <v>531</v>
      </c>
      <c r="C21" s="596" t="s">
        <v>532</v>
      </c>
      <c r="D21" s="597" t="s">
        <v>754</v>
      </c>
    </row>
    <row r="22" spans="1:3" ht="64.5" customHeight="1">
      <c r="A22" s="397"/>
      <c r="B22" s="401" t="s">
        <v>247</v>
      </c>
      <c r="C22" s="398" t="s">
        <v>533</v>
      </c>
    </row>
    <row r="23" spans="1:3" ht="64.5" customHeight="1">
      <c r="A23" s="397"/>
      <c r="B23" s="401" t="s">
        <v>248</v>
      </c>
      <c r="C23" s="398" t="s">
        <v>534</v>
      </c>
    </row>
    <row r="24" spans="1:3" ht="30" customHeight="1" hidden="1">
      <c r="A24" s="397"/>
      <c r="B24" s="401" t="s">
        <v>249</v>
      </c>
      <c r="C24" s="398" t="s">
        <v>535</v>
      </c>
    </row>
    <row r="25" spans="1:4" s="542" customFormat="1" ht="45" customHeight="1" hidden="1">
      <c r="A25" s="541"/>
      <c r="B25" s="595" t="s">
        <v>250</v>
      </c>
      <c r="C25" s="596" t="s">
        <v>536</v>
      </c>
      <c r="D25" s="542" t="s">
        <v>754</v>
      </c>
    </row>
    <row r="26" spans="1:4" ht="30" customHeight="1" hidden="1">
      <c r="A26" s="397"/>
      <c r="B26" s="595" t="s">
        <v>51</v>
      </c>
      <c r="C26" s="598" t="s">
        <v>537</v>
      </c>
      <c r="D26" t="s">
        <v>754</v>
      </c>
    </row>
    <row r="27" spans="1:4" ht="60" hidden="1">
      <c r="A27" s="490"/>
      <c r="B27" s="599" t="s">
        <v>668</v>
      </c>
      <c r="C27" s="600" t="s">
        <v>669</v>
      </c>
      <c r="D27" t="s">
        <v>754</v>
      </c>
    </row>
    <row r="28" spans="1:3" ht="30">
      <c r="A28" s="399"/>
      <c r="B28" s="514" t="s">
        <v>738</v>
      </c>
      <c r="C28" s="378" t="s">
        <v>739</v>
      </c>
    </row>
    <row r="29" spans="1:3" ht="30" customHeight="1">
      <c r="A29" s="397"/>
      <c r="B29" s="401" t="s">
        <v>52</v>
      </c>
      <c r="C29" s="398" t="s">
        <v>538</v>
      </c>
    </row>
    <row r="30" spans="1:3" ht="30" customHeight="1">
      <c r="A30" s="397"/>
      <c r="B30" s="401" t="s">
        <v>53</v>
      </c>
      <c r="C30" s="398" t="s">
        <v>539</v>
      </c>
    </row>
    <row r="31" spans="1:3" ht="30" customHeight="1">
      <c r="A31" s="397"/>
      <c r="B31" s="401" t="s">
        <v>878</v>
      </c>
      <c r="C31" s="398" t="s">
        <v>540</v>
      </c>
    </row>
    <row r="32" spans="1:3" s="403" customFormat="1" ht="30" customHeight="1">
      <c r="A32" s="400"/>
      <c r="B32" s="401" t="s">
        <v>879</v>
      </c>
      <c r="C32" s="402" t="s">
        <v>541</v>
      </c>
    </row>
    <row r="33" spans="1:3" s="403" customFormat="1" ht="30" customHeight="1">
      <c r="A33" s="400"/>
      <c r="B33" s="401" t="s">
        <v>880</v>
      </c>
      <c r="C33" s="402" t="s">
        <v>542</v>
      </c>
    </row>
    <row r="34" spans="1:3" ht="45" customHeight="1">
      <c r="A34" s="397"/>
      <c r="B34" s="401" t="s">
        <v>881</v>
      </c>
      <c r="C34" s="398" t="s">
        <v>543</v>
      </c>
    </row>
    <row r="35" spans="1:3" ht="30" customHeight="1">
      <c r="A35" s="397"/>
      <c r="B35" s="401" t="s">
        <v>882</v>
      </c>
      <c r="C35" s="398" t="s">
        <v>544</v>
      </c>
    </row>
    <row r="36" spans="1:3" ht="60">
      <c r="A36" s="397"/>
      <c r="B36" s="401" t="s">
        <v>883</v>
      </c>
      <c r="C36" s="398" t="s">
        <v>696</v>
      </c>
    </row>
    <row r="37" spans="1:3" s="403" customFormat="1" ht="30" customHeight="1">
      <c r="A37" s="400"/>
      <c r="B37" s="401" t="s">
        <v>884</v>
      </c>
      <c r="C37" s="402" t="s">
        <v>545</v>
      </c>
    </row>
    <row r="38" spans="1:3" s="403" customFormat="1" ht="30" customHeight="1">
      <c r="A38" s="400"/>
      <c r="B38" s="401" t="s">
        <v>885</v>
      </c>
      <c r="C38" s="402" t="s">
        <v>546</v>
      </c>
    </row>
    <row r="39" spans="1:3" s="403" customFormat="1" ht="30" customHeight="1">
      <c r="A39" s="400"/>
      <c r="B39" s="401" t="s">
        <v>886</v>
      </c>
      <c r="C39" s="402" t="s">
        <v>547</v>
      </c>
    </row>
    <row r="40" spans="1:3" s="403" customFormat="1" ht="30" customHeight="1">
      <c r="A40" s="400"/>
      <c r="B40" s="401" t="s">
        <v>887</v>
      </c>
      <c r="C40" s="402" t="s">
        <v>548</v>
      </c>
    </row>
    <row r="41" spans="1:4" s="403" customFormat="1" ht="45" customHeight="1" hidden="1">
      <c r="A41" s="400"/>
      <c r="B41" s="595" t="s">
        <v>671</v>
      </c>
      <c r="C41" s="596" t="s">
        <v>549</v>
      </c>
      <c r="D41" s="403" t="s">
        <v>754</v>
      </c>
    </row>
    <row r="42" spans="1:3" s="403" customFormat="1" ht="30" customHeight="1">
      <c r="A42" s="400"/>
      <c r="B42" s="401" t="s">
        <v>888</v>
      </c>
      <c r="C42" s="402" t="s">
        <v>550</v>
      </c>
    </row>
    <row r="43" spans="1:3" s="403" customFormat="1" ht="30" customHeight="1">
      <c r="A43" s="400"/>
      <c r="B43" s="401" t="s">
        <v>889</v>
      </c>
      <c r="C43" s="402" t="s">
        <v>551</v>
      </c>
    </row>
    <row r="44" spans="1:3" ht="60">
      <c r="A44" s="397"/>
      <c r="B44" s="401" t="s">
        <v>890</v>
      </c>
      <c r="C44" s="398" t="s">
        <v>553</v>
      </c>
    </row>
    <row r="45" spans="1:3" ht="30">
      <c r="A45" s="397"/>
      <c r="B45" s="401" t="s">
        <v>891</v>
      </c>
      <c r="C45" s="398" t="s">
        <v>775</v>
      </c>
    </row>
    <row r="46" spans="1:3" ht="30" customHeight="1">
      <c r="A46" s="397"/>
      <c r="B46" s="401" t="s">
        <v>892</v>
      </c>
      <c r="C46" s="398" t="s">
        <v>552</v>
      </c>
    </row>
    <row r="47" spans="1:3" ht="75">
      <c r="A47" s="397"/>
      <c r="B47" s="515" t="s">
        <v>893</v>
      </c>
      <c r="C47" s="398" t="s">
        <v>698</v>
      </c>
    </row>
    <row r="48" spans="1:3" ht="30" customHeight="1">
      <c r="A48" s="397"/>
      <c r="B48" s="401" t="s">
        <v>877</v>
      </c>
      <c r="C48" s="398" t="s">
        <v>554</v>
      </c>
    </row>
    <row r="49" spans="1:3" s="403" customFormat="1" ht="45">
      <c r="A49" s="400"/>
      <c r="B49" s="543" t="s">
        <v>876</v>
      </c>
      <c r="C49" s="544" t="s">
        <v>700</v>
      </c>
    </row>
    <row r="50" spans="1:3" ht="30" customHeight="1">
      <c r="A50" s="397"/>
      <c r="B50" s="401" t="s">
        <v>875</v>
      </c>
      <c r="C50" s="398" t="s">
        <v>684</v>
      </c>
    </row>
    <row r="51" spans="2:3" ht="12.75">
      <c r="B51" s="39"/>
      <c r="C51" s="545"/>
    </row>
    <row r="52" spans="2:3" ht="12.75">
      <c r="B52" s="39"/>
      <c r="C52" s="39"/>
    </row>
    <row r="53" spans="2:3" ht="12.75">
      <c r="B53" s="39"/>
      <c r="C53" s="39"/>
    </row>
    <row r="54" spans="2:3" ht="12.75">
      <c r="B54" s="39"/>
      <c r="C54" s="39"/>
    </row>
    <row r="55" spans="2:3" ht="12.75">
      <c r="B55" s="39"/>
      <c r="C55" s="39"/>
    </row>
    <row r="56" spans="2:3" ht="12.75">
      <c r="B56" s="39"/>
      <c r="C56" s="39"/>
    </row>
    <row r="57" spans="2:3" ht="12.75">
      <c r="B57" s="39"/>
      <c r="C57" s="39"/>
    </row>
    <row r="58" spans="2:3" ht="12.75">
      <c r="B58" s="39"/>
      <c r="C58" s="39"/>
    </row>
    <row r="59" spans="2:3" ht="12.75">
      <c r="B59" s="39"/>
      <c r="C59" s="39"/>
    </row>
    <row r="60" spans="2:3" ht="12.75">
      <c r="B60" s="39"/>
      <c r="C60" s="39"/>
    </row>
    <row r="61" spans="2:3" ht="12.75">
      <c r="B61" s="39"/>
      <c r="C61" s="39"/>
    </row>
    <row r="62" spans="2:3" ht="12.75">
      <c r="B62" s="39"/>
      <c r="C62" s="39"/>
    </row>
    <row r="63" spans="2:3" ht="12.75">
      <c r="B63" s="39"/>
      <c r="C63" s="39"/>
    </row>
    <row r="64" spans="2:3" ht="12.75">
      <c r="B64" s="39"/>
      <c r="C64" s="39"/>
    </row>
    <row r="65" spans="2:3" ht="12.75">
      <c r="B65" s="39"/>
      <c r="C65" s="39"/>
    </row>
    <row r="66" spans="2:3" ht="12.75">
      <c r="B66" s="39"/>
      <c r="C66" s="39"/>
    </row>
    <row r="67" spans="2:3" ht="12.75">
      <c r="B67" s="39"/>
      <c r="C67" s="39"/>
    </row>
    <row r="68" spans="2:3" ht="12.75">
      <c r="B68" s="39"/>
      <c r="C68" s="39"/>
    </row>
    <row r="69" spans="2:3" ht="12.75">
      <c r="B69" s="39"/>
      <c r="C69" s="39"/>
    </row>
    <row r="70" spans="2:3" ht="12.75">
      <c r="B70" s="39"/>
      <c r="C70" s="39"/>
    </row>
    <row r="71" spans="2:3" ht="12.75">
      <c r="B71" s="39"/>
      <c r="C71" s="39"/>
    </row>
    <row r="72" spans="2:3" ht="12.75">
      <c r="B72" s="39"/>
      <c r="C72" s="39"/>
    </row>
    <row r="73" spans="2:3" ht="12.75">
      <c r="B73" s="39"/>
      <c r="C73" s="39"/>
    </row>
    <row r="74" spans="2:3" ht="12.75">
      <c r="B74" s="39"/>
      <c r="C74" s="39"/>
    </row>
    <row r="75" spans="2:3" ht="12.75">
      <c r="B75" s="39"/>
      <c r="C75" s="39"/>
    </row>
    <row r="76" spans="2:3" ht="12.75">
      <c r="B76" s="39"/>
      <c r="C76" s="39"/>
    </row>
    <row r="77" spans="2:3" ht="12.75">
      <c r="B77" s="39"/>
      <c r="C77" s="39"/>
    </row>
    <row r="78" spans="2:3" ht="12.75">
      <c r="B78" s="39"/>
      <c r="C78" s="39"/>
    </row>
    <row r="79" spans="2:3" ht="12.75">
      <c r="B79" s="39"/>
      <c r="C79" s="39"/>
    </row>
    <row r="80" spans="2:3" ht="12.75">
      <c r="B80" s="39"/>
      <c r="C80" s="39"/>
    </row>
    <row r="81" spans="2:3" ht="12.75">
      <c r="B81" s="39"/>
      <c r="C81" s="39"/>
    </row>
    <row r="82" spans="2:3" ht="12.75">
      <c r="B82" s="39"/>
      <c r="C82" s="39"/>
    </row>
    <row r="83" spans="2:3" ht="12.75">
      <c r="B83" s="39"/>
      <c r="C83" s="39"/>
    </row>
    <row r="84" spans="2:3" ht="12.75">
      <c r="B84" s="39"/>
      <c r="C84" s="39"/>
    </row>
    <row r="85" spans="2:3" ht="12.75">
      <c r="B85" s="39"/>
      <c r="C85" s="39"/>
    </row>
    <row r="86" spans="2:3" ht="12.75">
      <c r="B86" s="39"/>
      <c r="C86" s="39"/>
    </row>
    <row r="87" spans="2:3" ht="12.75">
      <c r="B87" s="39"/>
      <c r="C87" s="39"/>
    </row>
    <row r="88" spans="2:3" ht="12.75">
      <c r="B88" s="39"/>
      <c r="C88" s="39"/>
    </row>
    <row r="89" spans="2:3" ht="12.75">
      <c r="B89" s="39"/>
      <c r="C89" s="39"/>
    </row>
    <row r="90" spans="2:3" ht="12.75">
      <c r="B90" s="39"/>
      <c r="C90" s="39"/>
    </row>
    <row r="91" spans="2:3" ht="12.75">
      <c r="B91" s="39"/>
      <c r="C91" s="39"/>
    </row>
    <row r="92" spans="2:3" ht="12.75">
      <c r="B92" s="39"/>
      <c r="C92" s="39"/>
    </row>
    <row r="93" spans="2:3" ht="12.75">
      <c r="B93" s="39"/>
      <c r="C93" s="39"/>
    </row>
    <row r="94" spans="2:3" ht="12.75">
      <c r="B94" s="39"/>
      <c r="C94" s="39"/>
    </row>
    <row r="95" spans="2:3" ht="12.75">
      <c r="B95" s="39"/>
      <c r="C95" s="39"/>
    </row>
    <row r="96" spans="2:3" ht="12.75">
      <c r="B96" s="39"/>
      <c r="C96" s="39"/>
    </row>
    <row r="97" spans="2:3" ht="12.75">
      <c r="B97" s="39"/>
      <c r="C97" s="39"/>
    </row>
    <row r="98" spans="2:3" ht="12.75">
      <c r="B98" s="39"/>
      <c r="C98" s="39"/>
    </row>
    <row r="99" spans="2:3" ht="12.75">
      <c r="B99" s="39"/>
      <c r="C99" s="39"/>
    </row>
    <row r="100" spans="2:3" ht="12.75">
      <c r="B100" s="39"/>
      <c r="C100" s="39"/>
    </row>
    <row r="101" spans="2:3" ht="12.75">
      <c r="B101" s="39"/>
      <c r="C101" s="39"/>
    </row>
    <row r="102" spans="2:3" ht="12.75">
      <c r="B102" s="39"/>
      <c r="C102" s="39"/>
    </row>
    <row r="103" spans="2:3" ht="12.75">
      <c r="B103" s="39"/>
      <c r="C103" s="39"/>
    </row>
    <row r="104" spans="2:3" ht="12.75">
      <c r="B104" s="39"/>
      <c r="C104" s="39"/>
    </row>
    <row r="105" spans="2:3" ht="12.75">
      <c r="B105" s="39"/>
      <c r="C105" s="39"/>
    </row>
    <row r="106" spans="2:3" ht="12.75">
      <c r="B106" s="39"/>
      <c r="C106" s="39"/>
    </row>
    <row r="107" spans="2:3" ht="12.75">
      <c r="B107" s="39"/>
      <c r="C107" s="39"/>
    </row>
    <row r="108" spans="2:3" ht="12.75">
      <c r="B108" s="39"/>
      <c r="C108" s="39"/>
    </row>
    <row r="109" spans="2:3" ht="12.75">
      <c r="B109" s="39"/>
      <c r="C109" s="39"/>
    </row>
    <row r="110" spans="2:3" ht="12.75">
      <c r="B110" s="39"/>
      <c r="C110" s="39"/>
    </row>
    <row r="111" spans="2:3" ht="12.75">
      <c r="B111" s="39"/>
      <c r="C111" s="39"/>
    </row>
    <row r="112" spans="2:3" ht="12.75">
      <c r="B112" s="39"/>
      <c r="C112" s="39"/>
    </row>
    <row r="113" spans="2:3" ht="12.75">
      <c r="B113" s="39"/>
      <c r="C113" s="39"/>
    </row>
    <row r="114" spans="2:3" ht="12.75">
      <c r="B114" s="39"/>
      <c r="C114" s="39"/>
    </row>
    <row r="115" spans="2:3" ht="12.75">
      <c r="B115" s="39"/>
      <c r="C115" s="39"/>
    </row>
    <row r="116" spans="2:3" ht="12.75">
      <c r="B116" s="39"/>
      <c r="C116" s="39"/>
    </row>
    <row r="117" spans="2:3" ht="12.75">
      <c r="B117" s="39"/>
      <c r="C117" s="39"/>
    </row>
    <row r="118" spans="2:3" ht="12.75">
      <c r="B118" s="39"/>
      <c r="C118" s="39"/>
    </row>
    <row r="119" spans="2:3" ht="12.75">
      <c r="B119" s="39"/>
      <c r="C119" s="39"/>
    </row>
    <row r="120" spans="2:3" ht="12.75">
      <c r="B120" s="39"/>
      <c r="C120" s="39"/>
    </row>
    <row r="121" spans="2:3" ht="12.75">
      <c r="B121" s="39"/>
      <c r="C121" s="39"/>
    </row>
    <row r="122" spans="2:3" ht="12.75">
      <c r="B122" s="39"/>
      <c r="C122" s="39"/>
    </row>
    <row r="123" spans="2:3" ht="12.75">
      <c r="B123" s="39"/>
      <c r="C123" s="39"/>
    </row>
    <row r="124" spans="2:3" ht="12.75">
      <c r="B124" s="39"/>
      <c r="C124" s="39"/>
    </row>
    <row r="125" spans="2:3" ht="12.75">
      <c r="B125" s="39"/>
      <c r="C125" s="39"/>
    </row>
    <row r="126" spans="2:3" ht="12.75">
      <c r="B126" s="39"/>
      <c r="C126" s="39"/>
    </row>
    <row r="127" spans="2:3" ht="12.75">
      <c r="B127" s="39"/>
      <c r="C127" s="39"/>
    </row>
    <row r="128" spans="2:3" ht="12.75">
      <c r="B128" s="39"/>
      <c r="C128" s="39"/>
    </row>
    <row r="129" spans="2:3" ht="12.75">
      <c r="B129" s="39"/>
      <c r="C129" s="39"/>
    </row>
    <row r="130" spans="2:3" ht="12.75">
      <c r="B130" s="39"/>
      <c r="C130" s="39"/>
    </row>
    <row r="131" spans="2:3" ht="12.75">
      <c r="B131" s="39"/>
      <c r="C131" s="39"/>
    </row>
    <row r="132" spans="2:3" ht="12.75">
      <c r="B132" s="39"/>
      <c r="C132" s="39"/>
    </row>
    <row r="133" spans="2:3" ht="12.75">
      <c r="B133" s="39"/>
      <c r="C133" s="39"/>
    </row>
    <row r="134" spans="2:3" ht="12.75">
      <c r="B134" s="39"/>
      <c r="C134" s="39"/>
    </row>
    <row r="135" spans="2:3" ht="12.75">
      <c r="B135" s="39"/>
      <c r="C135" s="39"/>
    </row>
    <row r="136" spans="2:3" ht="12.75">
      <c r="B136" s="39"/>
      <c r="C136" s="39"/>
    </row>
    <row r="137" spans="2:3" ht="12.75">
      <c r="B137" s="39"/>
      <c r="C137" s="39"/>
    </row>
    <row r="138" spans="2:3" ht="12.75">
      <c r="B138" s="39"/>
      <c r="C138" s="39"/>
    </row>
    <row r="139" spans="2:3" ht="12.75">
      <c r="B139" s="39"/>
      <c r="C139" s="39"/>
    </row>
    <row r="140" spans="2:3" ht="12.75">
      <c r="B140" s="39"/>
      <c r="C140" s="39"/>
    </row>
    <row r="141" spans="2:3" ht="12.75">
      <c r="B141" s="39"/>
      <c r="C141" s="39"/>
    </row>
    <row r="142" spans="2:3" ht="12.75">
      <c r="B142" s="39"/>
      <c r="C142" s="39"/>
    </row>
    <row r="143" spans="2:3" ht="12.75">
      <c r="B143" s="39"/>
      <c r="C143" s="39"/>
    </row>
    <row r="144" spans="2:3" ht="12.75">
      <c r="B144" s="39"/>
      <c r="C144" s="39"/>
    </row>
    <row r="145" spans="2:3" ht="12.75">
      <c r="B145" s="39"/>
      <c r="C145" s="39"/>
    </row>
    <row r="146" spans="2:3" ht="12.75">
      <c r="B146" s="39"/>
      <c r="C146" s="39"/>
    </row>
    <row r="147" spans="2:3" ht="12.75">
      <c r="B147" s="39"/>
      <c r="C147" s="39"/>
    </row>
    <row r="148" spans="2:3" ht="12.75">
      <c r="B148" s="39"/>
      <c r="C148" s="39"/>
    </row>
    <row r="149" spans="2:3" ht="12.75">
      <c r="B149" s="39"/>
      <c r="C149" s="39"/>
    </row>
    <row r="150" spans="2:3" ht="12.75">
      <c r="B150" s="39"/>
      <c r="C150" s="39"/>
    </row>
    <row r="151" spans="2:3" ht="12.75">
      <c r="B151" s="39"/>
      <c r="C151" s="39"/>
    </row>
    <row r="152" spans="2:3" ht="12.75">
      <c r="B152" s="39"/>
      <c r="C152" s="39"/>
    </row>
    <row r="153" spans="2:3" ht="12.75">
      <c r="B153" s="39"/>
      <c r="C153" s="39"/>
    </row>
    <row r="154" spans="2:3" ht="12.75">
      <c r="B154" s="39"/>
      <c r="C154" s="39"/>
    </row>
    <row r="155" spans="2:3" ht="12.75">
      <c r="B155" s="39"/>
      <c r="C155" s="39"/>
    </row>
    <row r="156" spans="2:3" ht="12.75">
      <c r="B156" s="39"/>
      <c r="C156" s="39"/>
    </row>
    <row r="157" spans="2:3" ht="12.75">
      <c r="B157" s="39"/>
      <c r="C157" s="39"/>
    </row>
    <row r="158" spans="2:3" ht="12.75">
      <c r="B158" s="39"/>
      <c r="C158" s="39"/>
    </row>
    <row r="159" spans="2:3" ht="12.75">
      <c r="B159" s="39"/>
      <c r="C159" s="39"/>
    </row>
    <row r="160" spans="2:3" ht="12.75">
      <c r="B160" s="39"/>
      <c r="C160" s="39"/>
    </row>
    <row r="161" spans="2:3" ht="12.75">
      <c r="B161" s="39"/>
      <c r="C161" s="39"/>
    </row>
    <row r="162" spans="2:3" ht="12.75">
      <c r="B162" s="39"/>
      <c r="C162" s="39"/>
    </row>
    <row r="163" spans="2:3" ht="12.75">
      <c r="B163" s="39"/>
      <c r="C163" s="39"/>
    </row>
    <row r="164" spans="2:3" ht="12.75">
      <c r="B164" s="39"/>
      <c r="C164" s="39"/>
    </row>
    <row r="165" spans="2:3" ht="12.75">
      <c r="B165" s="39"/>
      <c r="C165" s="39"/>
    </row>
    <row r="166" spans="2:3" ht="12.75">
      <c r="B166" s="39"/>
      <c r="C166" s="39"/>
    </row>
    <row r="167" spans="2:3" ht="12.75">
      <c r="B167" s="39"/>
      <c r="C167" s="39"/>
    </row>
    <row r="168" spans="2:3" ht="12.75">
      <c r="B168" s="39"/>
      <c r="C168" s="39"/>
    </row>
    <row r="169" spans="2:3" ht="12.75">
      <c r="B169" s="39"/>
      <c r="C169" s="39"/>
    </row>
    <row r="170" spans="2:3" ht="12.75">
      <c r="B170" s="39"/>
      <c r="C170" s="39"/>
    </row>
    <row r="171" spans="2:3" ht="12.75">
      <c r="B171" s="39"/>
      <c r="C171" s="39"/>
    </row>
    <row r="172" spans="2:3" ht="12.75">
      <c r="B172" s="39"/>
      <c r="C172" s="39"/>
    </row>
    <row r="173" spans="2:3" ht="12.75">
      <c r="B173" s="39"/>
      <c r="C173" s="39"/>
    </row>
    <row r="174" spans="2:3" ht="12.75">
      <c r="B174" s="39"/>
      <c r="C174" s="39"/>
    </row>
    <row r="175" spans="2:3" ht="12.75">
      <c r="B175" s="39"/>
      <c r="C175" s="39"/>
    </row>
    <row r="176" spans="2:3" ht="12.75">
      <c r="B176" s="39"/>
      <c r="C176" s="39"/>
    </row>
    <row r="177" spans="2:3" ht="12.75">
      <c r="B177" s="39"/>
      <c r="C177" s="39"/>
    </row>
    <row r="178" spans="2:3" ht="12.75">
      <c r="B178" s="39"/>
      <c r="C178" s="39"/>
    </row>
    <row r="179" spans="2:3" ht="12.75">
      <c r="B179" s="39"/>
      <c r="C179" s="39"/>
    </row>
    <row r="180" spans="2:3" ht="12.75">
      <c r="B180" s="39"/>
      <c r="C180" s="39"/>
    </row>
    <row r="181" spans="2:3" ht="12.75">
      <c r="B181" s="39"/>
      <c r="C181" s="39"/>
    </row>
    <row r="182" spans="2:3" ht="12.75">
      <c r="B182" s="39"/>
      <c r="C182" s="39"/>
    </row>
    <row r="183" spans="2:3" ht="12.75">
      <c r="B183" s="39"/>
      <c r="C183" s="39"/>
    </row>
    <row r="184" spans="2:3" ht="12.75">
      <c r="B184" s="39"/>
      <c r="C184" s="39"/>
    </row>
    <row r="185" spans="2:3" ht="12.75">
      <c r="B185" s="39"/>
      <c r="C185" s="39"/>
    </row>
    <row r="186" spans="2:3" ht="12.75">
      <c r="B186" s="39"/>
      <c r="C186" s="39"/>
    </row>
    <row r="187" spans="2:3" ht="12.75">
      <c r="B187" s="39"/>
      <c r="C187" s="39"/>
    </row>
    <row r="188" spans="2:3" ht="12.75">
      <c r="B188" s="39"/>
      <c r="C188" s="39"/>
    </row>
    <row r="189" spans="2:3" ht="12.75">
      <c r="B189" s="39"/>
      <c r="C189" s="39"/>
    </row>
    <row r="190" spans="2:3" ht="12.75">
      <c r="B190" s="39"/>
      <c r="C190" s="39"/>
    </row>
    <row r="191" spans="2:3" ht="12.75">
      <c r="B191" s="39"/>
      <c r="C191" s="39"/>
    </row>
    <row r="192" spans="2:3" ht="12.75">
      <c r="B192" s="39"/>
      <c r="C192" s="39"/>
    </row>
    <row r="193" spans="2:3" ht="12.75">
      <c r="B193" s="39"/>
      <c r="C193" s="39"/>
    </row>
    <row r="194" spans="2:3" ht="12.75">
      <c r="B194" s="39"/>
      <c r="C194" s="39"/>
    </row>
    <row r="195" spans="2:3" ht="12.75">
      <c r="B195" s="39"/>
      <c r="C195" s="39"/>
    </row>
    <row r="196" spans="2:3" ht="12.75">
      <c r="B196" s="39"/>
      <c r="C196" s="39"/>
    </row>
    <row r="197" spans="2:3" ht="12.75">
      <c r="B197" s="39"/>
      <c r="C197" s="39"/>
    </row>
    <row r="198" spans="2:3" ht="12.75">
      <c r="B198" s="39"/>
      <c r="C198" s="39"/>
    </row>
    <row r="199" spans="2:3" ht="12.75">
      <c r="B199" s="39"/>
      <c r="C199" s="39"/>
    </row>
    <row r="200" spans="2:3" ht="12.75">
      <c r="B200" s="39"/>
      <c r="C200" s="39"/>
    </row>
    <row r="201" spans="2:3" ht="12.75">
      <c r="B201" s="39"/>
      <c r="C201" s="39"/>
    </row>
    <row r="202" spans="2:3" ht="12.75">
      <c r="B202" s="39"/>
      <c r="C202" s="39"/>
    </row>
    <row r="203" spans="2:3" ht="12.75">
      <c r="B203" s="39"/>
      <c r="C203" s="39"/>
    </row>
    <row r="204" spans="2:3" ht="12.75">
      <c r="B204" s="39"/>
      <c r="C204" s="39"/>
    </row>
    <row r="205" spans="2:3" ht="12.75">
      <c r="B205" s="39"/>
      <c r="C205" s="39"/>
    </row>
    <row r="206" spans="2:3" ht="12.75">
      <c r="B206" s="39"/>
      <c r="C206" s="39"/>
    </row>
    <row r="207" spans="2:3" ht="12.75">
      <c r="B207" s="39"/>
      <c r="C207" s="39"/>
    </row>
    <row r="208" spans="2:3" ht="12.75">
      <c r="B208" s="39"/>
      <c r="C208" s="39"/>
    </row>
    <row r="209" spans="2:3" ht="12.75">
      <c r="B209" s="39"/>
      <c r="C209" s="39"/>
    </row>
    <row r="210" spans="2:3" ht="12.75">
      <c r="B210" s="39"/>
      <c r="C210" s="39"/>
    </row>
    <row r="211" spans="2:3" ht="12.75">
      <c r="B211" s="39"/>
      <c r="C211" s="39"/>
    </row>
    <row r="212" spans="2:3" ht="12.75">
      <c r="B212" s="39"/>
      <c r="C212" s="39"/>
    </row>
    <row r="213" spans="2:3" ht="12.75">
      <c r="B213" s="39"/>
      <c r="C213" s="39"/>
    </row>
    <row r="214" spans="2:3" ht="12.75">
      <c r="B214" s="39"/>
      <c r="C214" s="39"/>
    </row>
    <row r="215" spans="2:3" ht="12.75">
      <c r="B215" s="39"/>
      <c r="C215" s="39"/>
    </row>
    <row r="216" spans="2:3" ht="12.75">
      <c r="B216" s="39"/>
      <c r="C216" s="39"/>
    </row>
    <row r="217" spans="2:3" ht="12.75">
      <c r="B217" s="39"/>
      <c r="C217" s="39"/>
    </row>
    <row r="218" spans="2:3" ht="12.75">
      <c r="B218" s="39"/>
      <c r="C218" s="39"/>
    </row>
    <row r="219" spans="2:3" ht="12.75">
      <c r="B219" s="39"/>
      <c r="C219" s="39"/>
    </row>
    <row r="220" spans="2:3" ht="12.75">
      <c r="B220" s="39"/>
      <c r="C220" s="39"/>
    </row>
    <row r="221" spans="2:3" ht="12.75">
      <c r="B221" s="39"/>
      <c r="C221" s="39"/>
    </row>
    <row r="222" spans="2:3" ht="12.75">
      <c r="B222" s="39"/>
      <c r="C222" s="39"/>
    </row>
    <row r="223" spans="2:3" ht="12.75">
      <c r="B223" s="39"/>
      <c r="C223" s="39"/>
    </row>
    <row r="224" spans="2:3" ht="12.75">
      <c r="B224" s="39"/>
      <c r="C224" s="39"/>
    </row>
    <row r="225" spans="2:3" ht="12.75">
      <c r="B225" s="39"/>
      <c r="C225" s="39"/>
    </row>
    <row r="226" spans="2:3" ht="12.75">
      <c r="B226" s="39"/>
      <c r="C226" s="39"/>
    </row>
    <row r="227" spans="2:3" ht="12.75">
      <c r="B227" s="39"/>
      <c r="C227" s="39"/>
    </row>
    <row r="228" spans="2:3" ht="12.75">
      <c r="B228" s="39"/>
      <c r="C228" s="39"/>
    </row>
    <row r="229" spans="2:3" ht="12.75">
      <c r="B229" s="39"/>
      <c r="C229" s="39"/>
    </row>
    <row r="230" spans="2:3" ht="12.75">
      <c r="B230" s="39"/>
      <c r="C230" s="39"/>
    </row>
    <row r="231" spans="2:3" ht="12.75">
      <c r="B231" s="39"/>
      <c r="C231" s="39"/>
    </row>
    <row r="232" spans="2:3" ht="12.75">
      <c r="B232" s="39"/>
      <c r="C232" s="39"/>
    </row>
    <row r="233" spans="2:3" ht="12.75">
      <c r="B233" s="39"/>
      <c r="C233" s="39"/>
    </row>
    <row r="234" spans="2:3" ht="12.75">
      <c r="B234" s="39"/>
      <c r="C234" s="39"/>
    </row>
    <row r="235" spans="2:3" ht="12.75">
      <c r="B235" s="39"/>
      <c r="C235" s="39"/>
    </row>
    <row r="236" spans="2:3" ht="12.75">
      <c r="B236" s="39"/>
      <c r="C236" s="39"/>
    </row>
    <row r="237" spans="2:3" ht="12.75">
      <c r="B237" s="39"/>
      <c r="C237" s="39"/>
    </row>
    <row r="238" spans="2:3" ht="12.75">
      <c r="B238" s="39"/>
      <c r="C238" s="39"/>
    </row>
    <row r="239" spans="2:3" ht="12.75">
      <c r="B239" s="39"/>
      <c r="C239" s="39"/>
    </row>
    <row r="240" spans="2:3" ht="12.75">
      <c r="B240" s="39"/>
      <c r="C240" s="39"/>
    </row>
    <row r="241" spans="2:3" ht="12.75">
      <c r="B241" s="39"/>
      <c r="C241" s="39"/>
    </row>
    <row r="242" spans="2:3" ht="12.75">
      <c r="B242" s="39"/>
      <c r="C242" s="39"/>
    </row>
    <row r="243" spans="2:3" ht="12.75">
      <c r="B243" s="39"/>
      <c r="C243" s="39"/>
    </row>
    <row r="244" spans="2:3" ht="12.75">
      <c r="B244" s="39"/>
      <c r="C244" s="39"/>
    </row>
    <row r="245" spans="2:3" ht="12.75">
      <c r="B245" s="39"/>
      <c r="C245" s="39"/>
    </row>
    <row r="246" spans="2:3" ht="12.75">
      <c r="B246" s="39"/>
      <c r="C246" s="39"/>
    </row>
    <row r="247" spans="2:3" ht="12.75">
      <c r="B247" s="39"/>
      <c r="C247" s="39"/>
    </row>
    <row r="248" spans="2:3" ht="12.75">
      <c r="B248" s="39"/>
      <c r="C248" s="39"/>
    </row>
    <row r="249" spans="2:3" ht="12.75">
      <c r="B249" s="39"/>
      <c r="C249" s="39"/>
    </row>
    <row r="250" spans="2:3" ht="12.75">
      <c r="B250" s="39"/>
      <c r="C250" s="39"/>
    </row>
    <row r="251" spans="2:3" ht="12.75">
      <c r="B251" s="39"/>
      <c r="C251" s="39"/>
    </row>
    <row r="252" spans="2:3" ht="12.75">
      <c r="B252" s="39"/>
      <c r="C252" s="39"/>
    </row>
    <row r="253" spans="2:3" ht="12.75">
      <c r="B253" s="39"/>
      <c r="C253" s="39"/>
    </row>
    <row r="254" spans="2:3" ht="12.75">
      <c r="B254" s="39"/>
      <c r="C254" s="39"/>
    </row>
    <row r="255" spans="2:3" ht="12.75">
      <c r="B255" s="39"/>
      <c r="C255" s="39"/>
    </row>
    <row r="256" spans="2:3" ht="12.75">
      <c r="B256" s="39"/>
      <c r="C256" s="39"/>
    </row>
    <row r="257" spans="2:3" ht="12.75">
      <c r="B257" s="39"/>
      <c r="C257" s="39"/>
    </row>
    <row r="258" spans="2:3" ht="12.75">
      <c r="B258" s="39"/>
      <c r="C258" s="39"/>
    </row>
    <row r="259" spans="2:3" ht="12.75">
      <c r="B259" s="39"/>
      <c r="C259" s="39"/>
    </row>
    <row r="260" spans="2:3" ht="12.75">
      <c r="B260" s="39"/>
      <c r="C260" s="39"/>
    </row>
    <row r="261" spans="2:3" ht="12.75">
      <c r="B261" s="39"/>
      <c r="C261" s="39"/>
    </row>
    <row r="262" spans="2:3" ht="12.75">
      <c r="B262" s="39"/>
      <c r="C262" s="39"/>
    </row>
    <row r="263" spans="2:3" ht="12.75">
      <c r="B263" s="39"/>
      <c r="C263" s="39"/>
    </row>
    <row r="264" spans="2:3" ht="12.75">
      <c r="B264" s="39"/>
      <c r="C264" s="39"/>
    </row>
    <row r="265" spans="2:3" ht="12.75">
      <c r="B265" s="39"/>
      <c r="C265" s="39"/>
    </row>
    <row r="266" spans="2:3" ht="12.75">
      <c r="B266" s="39"/>
      <c r="C266" s="39"/>
    </row>
    <row r="267" spans="2:3" ht="12.75">
      <c r="B267" s="39"/>
      <c r="C267" s="39"/>
    </row>
    <row r="268" spans="2:3" ht="12.75">
      <c r="B268" s="39"/>
      <c r="C268" s="39"/>
    </row>
    <row r="269" spans="2:3" ht="12.75">
      <c r="B269" s="39"/>
      <c r="C269" s="39"/>
    </row>
    <row r="270" spans="2:3" ht="12.75">
      <c r="B270" s="39"/>
      <c r="C270" s="39"/>
    </row>
    <row r="271" spans="2:3" ht="12.75">
      <c r="B271" s="39"/>
      <c r="C271" s="39"/>
    </row>
    <row r="272" spans="2:3" ht="12.75">
      <c r="B272" s="39"/>
      <c r="C272" s="39"/>
    </row>
    <row r="273" spans="2:3" ht="12.75">
      <c r="B273" s="39"/>
      <c r="C273" s="39"/>
    </row>
    <row r="274" spans="2:3" ht="12.75">
      <c r="B274" s="39"/>
      <c r="C274" s="39"/>
    </row>
    <row r="275" spans="2:3" ht="12.75">
      <c r="B275" s="39"/>
      <c r="C275" s="39"/>
    </row>
    <row r="276" spans="2:3" ht="12.75">
      <c r="B276" s="39"/>
      <c r="C276" s="39"/>
    </row>
    <row r="277" spans="2:3" ht="12.75">
      <c r="B277" s="39"/>
      <c r="C277" s="39"/>
    </row>
    <row r="278" spans="2:3" ht="12.75">
      <c r="B278" s="39"/>
      <c r="C278" s="39"/>
    </row>
    <row r="279" spans="2:3" ht="12.75">
      <c r="B279" s="39"/>
      <c r="C279" s="39"/>
    </row>
    <row r="280" spans="2:3" ht="12.75">
      <c r="B280" s="39"/>
      <c r="C280" s="39"/>
    </row>
    <row r="281" spans="2:3" ht="12.75">
      <c r="B281" s="39"/>
      <c r="C281" s="39"/>
    </row>
    <row r="282" spans="2:3" ht="12.75">
      <c r="B282" s="39"/>
      <c r="C282" s="39"/>
    </row>
    <row r="283" spans="2:3" ht="12.75">
      <c r="B283" s="39"/>
      <c r="C283" s="39"/>
    </row>
    <row r="284" spans="2:3" ht="12.75">
      <c r="B284" s="39"/>
      <c r="C284" s="39"/>
    </row>
    <row r="285" spans="2:3" ht="12.75">
      <c r="B285" s="39"/>
      <c r="C285" s="39"/>
    </row>
    <row r="286" spans="2:3" ht="12.75">
      <c r="B286" s="39"/>
      <c r="C286" s="39"/>
    </row>
    <row r="287" spans="2:3" ht="12.75">
      <c r="B287" s="39"/>
      <c r="C287" s="39"/>
    </row>
    <row r="288" spans="2:3" ht="12.75">
      <c r="B288" s="39"/>
      <c r="C288" s="39"/>
    </row>
    <row r="289" spans="2:3" ht="12.75">
      <c r="B289" s="39"/>
      <c r="C289" s="39"/>
    </row>
    <row r="290" spans="2:3" ht="12.75">
      <c r="B290" s="39"/>
      <c r="C290" s="39"/>
    </row>
    <row r="291" spans="2:3" ht="12.75">
      <c r="B291" s="39"/>
      <c r="C291" s="39"/>
    </row>
    <row r="292" spans="2:3" ht="12.75">
      <c r="B292" s="39"/>
      <c r="C292" s="39"/>
    </row>
    <row r="293" spans="2:3" ht="12.75">
      <c r="B293" s="39"/>
      <c r="C293" s="39"/>
    </row>
    <row r="294" spans="2:3" ht="12.75">
      <c r="B294" s="39"/>
      <c r="C294" s="39"/>
    </row>
    <row r="295" spans="2:3" ht="12.75">
      <c r="B295" s="39"/>
      <c r="C295" s="39"/>
    </row>
    <row r="296" spans="2:3" ht="12.75">
      <c r="B296" s="39"/>
      <c r="C296" s="39"/>
    </row>
    <row r="297" spans="2:3" ht="12.75">
      <c r="B297" s="39"/>
      <c r="C297" s="39"/>
    </row>
    <row r="298" spans="2:3" ht="12.75">
      <c r="B298" s="39"/>
      <c r="C298" s="39"/>
    </row>
    <row r="299" spans="2:3" ht="12.75">
      <c r="B299" s="39"/>
      <c r="C299" s="39"/>
    </row>
    <row r="300" spans="2:3" ht="12.75">
      <c r="B300" s="39"/>
      <c r="C300" s="39"/>
    </row>
    <row r="301" spans="2:3" ht="12.75">
      <c r="B301" s="39"/>
      <c r="C301" s="39"/>
    </row>
    <row r="302" spans="2:3" ht="12.75">
      <c r="B302" s="39"/>
      <c r="C302" s="39"/>
    </row>
    <row r="303" spans="2:3" ht="12.75">
      <c r="B303" s="39"/>
      <c r="C303" s="39"/>
    </row>
    <row r="304" spans="2:3" ht="12.75">
      <c r="B304" s="39"/>
      <c r="C304" s="39"/>
    </row>
    <row r="305" spans="2:3" ht="12.75">
      <c r="B305" s="39"/>
      <c r="C305" s="39"/>
    </row>
    <row r="306" spans="2:3" ht="12.75">
      <c r="B306" s="39"/>
      <c r="C306" s="39"/>
    </row>
    <row r="307" spans="2:3" ht="12.75">
      <c r="B307" s="39"/>
      <c r="C307" s="39"/>
    </row>
    <row r="308" spans="2:3" ht="12.75">
      <c r="B308" s="39"/>
      <c r="C308" s="39"/>
    </row>
    <row r="309" spans="2:3" ht="12.75">
      <c r="B309" s="39"/>
      <c r="C309" s="39"/>
    </row>
    <row r="310" spans="2:3" ht="12.75">
      <c r="B310" s="39"/>
      <c r="C310" s="39"/>
    </row>
    <row r="311" spans="2:3" ht="12.75">
      <c r="B311" s="39"/>
      <c r="C311" s="39"/>
    </row>
    <row r="312" spans="2:3" ht="12.75">
      <c r="B312" s="39"/>
      <c r="C312" s="39"/>
    </row>
    <row r="313" spans="2:3" ht="12.75">
      <c r="B313" s="39"/>
      <c r="C313" s="39"/>
    </row>
    <row r="314" spans="2:3" ht="12.75">
      <c r="B314" s="39"/>
      <c r="C314" s="39"/>
    </row>
    <row r="315" spans="2:3" ht="12.75">
      <c r="B315" s="39"/>
      <c r="C315" s="39"/>
    </row>
    <row r="316" spans="2:3" ht="12.75">
      <c r="B316" s="39"/>
      <c r="C316" s="39"/>
    </row>
    <row r="317" spans="2:3" ht="12.75">
      <c r="B317" s="39"/>
      <c r="C317" s="39"/>
    </row>
    <row r="318" spans="2:3" ht="12.75">
      <c r="B318" s="39"/>
      <c r="C318" s="39"/>
    </row>
    <row r="319" spans="2:3" ht="12.75">
      <c r="B319" s="39"/>
      <c r="C319" s="39"/>
    </row>
    <row r="320" spans="2:3" ht="12.75">
      <c r="B320" s="39"/>
      <c r="C320" s="39"/>
    </row>
    <row r="321" spans="2:3" ht="12.75">
      <c r="B321" s="39"/>
      <c r="C321" s="39"/>
    </row>
    <row r="322" spans="2:3" ht="12.75">
      <c r="B322" s="39"/>
      <c r="C322" s="39"/>
    </row>
    <row r="323" spans="2:3" ht="12.75">
      <c r="B323" s="39"/>
      <c r="C323" s="39"/>
    </row>
    <row r="324" spans="2:3" ht="12.75">
      <c r="B324" s="39"/>
      <c r="C324" s="39"/>
    </row>
    <row r="325" spans="2:3" ht="12.75">
      <c r="B325" s="39"/>
      <c r="C325" s="39"/>
    </row>
    <row r="326" spans="2:3" ht="12.75">
      <c r="B326" s="39"/>
      <c r="C326" s="39"/>
    </row>
    <row r="327" spans="2:3" ht="12.75">
      <c r="B327" s="39"/>
      <c r="C327" s="39"/>
    </row>
    <row r="328" spans="2:3" ht="12.75">
      <c r="B328" s="39"/>
      <c r="C328" s="39"/>
    </row>
    <row r="329" spans="2:3" ht="12.75">
      <c r="B329" s="39"/>
      <c r="C329" s="39"/>
    </row>
    <row r="330" spans="2:3" ht="12.75">
      <c r="B330" s="39"/>
      <c r="C330" s="39"/>
    </row>
    <row r="331" spans="2:3" ht="12.75">
      <c r="B331" s="39"/>
      <c r="C331" s="39"/>
    </row>
    <row r="332" spans="2:3" ht="12.75">
      <c r="B332" s="39"/>
      <c r="C332" s="39"/>
    </row>
    <row r="333" spans="2:3" ht="12.75">
      <c r="B333" s="39"/>
      <c r="C333" s="39"/>
    </row>
    <row r="334" spans="2:3" ht="12.75">
      <c r="B334" s="39"/>
      <c r="C334" s="39"/>
    </row>
    <row r="335" spans="2:3" ht="12.75">
      <c r="B335" s="39"/>
      <c r="C335" s="39"/>
    </row>
    <row r="336" spans="2:3" ht="12.75">
      <c r="B336" s="39"/>
      <c r="C336" s="39"/>
    </row>
    <row r="337" spans="2:3" ht="12.75">
      <c r="B337" s="39"/>
      <c r="C337" s="39"/>
    </row>
    <row r="338" spans="2:3" ht="12.75">
      <c r="B338" s="39"/>
      <c r="C338" s="39"/>
    </row>
    <row r="339" spans="2:3" ht="12.75">
      <c r="B339" s="39"/>
      <c r="C339" s="39"/>
    </row>
    <row r="340" spans="2:3" ht="12.75">
      <c r="B340" s="39"/>
      <c r="C340" s="39"/>
    </row>
    <row r="341" spans="2:3" ht="12.75">
      <c r="B341" s="39"/>
      <c r="C341" s="39"/>
    </row>
    <row r="342" spans="2:3" ht="12.75">
      <c r="B342" s="39"/>
      <c r="C342" s="39"/>
    </row>
    <row r="343" spans="2:3" ht="12.75">
      <c r="B343" s="39"/>
      <c r="C343" s="39"/>
    </row>
    <row r="344" spans="2:3" ht="12.75">
      <c r="B344" s="39"/>
      <c r="C344" s="39"/>
    </row>
    <row r="345" spans="2:3" ht="12.75">
      <c r="B345" s="39"/>
      <c r="C345" s="39"/>
    </row>
    <row r="346" spans="2:3" ht="12.75">
      <c r="B346" s="39"/>
      <c r="C346" s="39"/>
    </row>
    <row r="347" spans="2:3" ht="12.75">
      <c r="B347" s="39"/>
      <c r="C347" s="39"/>
    </row>
    <row r="348" spans="2:3" ht="12.75">
      <c r="B348" s="39"/>
      <c r="C348" s="39"/>
    </row>
    <row r="349" spans="2:3" ht="12.75">
      <c r="B349" s="39"/>
      <c r="C349" s="39"/>
    </row>
    <row r="350" spans="2:3" ht="12.75">
      <c r="B350" s="39"/>
      <c r="C350" s="39"/>
    </row>
    <row r="351" spans="2:3" ht="12.75">
      <c r="B351" s="39"/>
      <c r="C351" s="39"/>
    </row>
    <row r="352" spans="2:3" ht="12.75">
      <c r="B352" s="39"/>
      <c r="C352" s="39"/>
    </row>
    <row r="353" spans="2:3" ht="12.75">
      <c r="B353" s="39"/>
      <c r="C353" s="39"/>
    </row>
    <row r="354" spans="2:3" ht="12.75">
      <c r="B354" s="39"/>
      <c r="C354" s="39"/>
    </row>
    <row r="355" spans="2:3" ht="12.75">
      <c r="B355" s="39"/>
      <c r="C355" s="39"/>
    </row>
    <row r="356" spans="2:3" ht="12.75">
      <c r="B356" s="39"/>
      <c r="C356" s="39"/>
    </row>
    <row r="357" spans="2:3" ht="12.75">
      <c r="B357" s="39"/>
      <c r="C357" s="39"/>
    </row>
    <row r="358" spans="2:3" ht="12.75">
      <c r="B358" s="39"/>
      <c r="C358" s="39"/>
    </row>
    <row r="359" spans="2:3" ht="12.75">
      <c r="B359" s="39"/>
      <c r="C359" s="39"/>
    </row>
    <row r="360" spans="2:3" ht="12.75">
      <c r="B360" s="39"/>
      <c r="C360" s="39"/>
    </row>
    <row r="361" spans="2:3" ht="12.75">
      <c r="B361" s="39"/>
      <c r="C361" s="39"/>
    </row>
    <row r="362" spans="2:3" ht="12.75">
      <c r="B362" s="39"/>
      <c r="C362" s="39"/>
    </row>
    <row r="363" spans="2:3" ht="12.75">
      <c r="B363" s="39"/>
      <c r="C363" s="39"/>
    </row>
    <row r="364" spans="2:3" ht="12.75">
      <c r="B364" s="39"/>
      <c r="C364" s="39"/>
    </row>
    <row r="365" spans="2:3" ht="12.75">
      <c r="B365" s="39"/>
      <c r="C365" s="39"/>
    </row>
    <row r="366" spans="2:3" ht="12.75">
      <c r="B366" s="39"/>
      <c r="C366" s="39"/>
    </row>
    <row r="367" spans="2:3" ht="12.75">
      <c r="B367" s="39"/>
      <c r="C367" s="39"/>
    </row>
    <row r="368" spans="2:3" ht="12.75">
      <c r="B368" s="39"/>
      <c r="C368" s="39"/>
    </row>
    <row r="369" spans="2:3" ht="12.75">
      <c r="B369" s="39"/>
      <c r="C369" s="39"/>
    </row>
    <row r="370" spans="2:3" ht="12.75">
      <c r="B370" s="39"/>
      <c r="C370" s="39"/>
    </row>
    <row r="371" spans="2:3" ht="12.75">
      <c r="B371" s="39"/>
      <c r="C371" s="39"/>
    </row>
    <row r="372" spans="2:3" ht="12.75">
      <c r="B372" s="39"/>
      <c r="C372" s="39"/>
    </row>
    <row r="373" spans="2:3" ht="12.75">
      <c r="B373" s="39"/>
      <c r="C373" s="39"/>
    </row>
    <row r="374" spans="2:3" ht="12.75">
      <c r="B374" s="39"/>
      <c r="C374" s="39"/>
    </row>
    <row r="375" spans="2:3" ht="12.75">
      <c r="B375" s="39"/>
      <c r="C375" s="39"/>
    </row>
    <row r="376" spans="2:3" ht="12.75">
      <c r="B376" s="39"/>
      <c r="C376" s="39"/>
    </row>
    <row r="377" spans="2:3" ht="12.75">
      <c r="B377" s="39"/>
      <c r="C377" s="39"/>
    </row>
    <row r="378" spans="2:3" ht="12.75">
      <c r="B378" s="39"/>
      <c r="C378" s="39"/>
    </row>
    <row r="379" spans="2:3" ht="12.75">
      <c r="B379" s="39"/>
      <c r="C379" s="39"/>
    </row>
    <row r="380" spans="2:3" ht="12.75">
      <c r="B380" s="39"/>
      <c r="C380" s="39"/>
    </row>
    <row r="381" spans="2:3" ht="12.75">
      <c r="B381" s="39"/>
      <c r="C381" s="39"/>
    </row>
    <row r="382" spans="2:3" ht="12.75">
      <c r="B382" s="39"/>
      <c r="C382" s="39"/>
    </row>
    <row r="383" spans="2:3" ht="12.75">
      <c r="B383" s="39"/>
      <c r="C383" s="39"/>
    </row>
    <row r="384" spans="2:3" ht="12.75">
      <c r="B384" s="39"/>
      <c r="C384" s="39"/>
    </row>
    <row r="385" spans="2:3" ht="12.75">
      <c r="B385" s="39"/>
      <c r="C385" s="39"/>
    </row>
    <row r="386" spans="2:3" ht="12.75">
      <c r="B386" s="39"/>
      <c r="C386" s="39"/>
    </row>
    <row r="387" spans="2:3" ht="12.75">
      <c r="B387" s="39"/>
      <c r="C387" s="39"/>
    </row>
    <row r="388" spans="2:3" ht="12.75">
      <c r="B388" s="39"/>
      <c r="C388" s="39"/>
    </row>
    <row r="389" spans="2:3" ht="12.75">
      <c r="B389" s="39"/>
      <c r="C389" s="39"/>
    </row>
    <row r="390" spans="2:3" ht="12.75">
      <c r="B390" s="39"/>
      <c r="C390" s="39"/>
    </row>
    <row r="391" spans="2:3" ht="12.75">
      <c r="B391" s="39"/>
      <c r="C391" s="39"/>
    </row>
    <row r="392" spans="2:3" ht="12.75">
      <c r="B392" s="39"/>
      <c r="C392" s="39"/>
    </row>
    <row r="393" spans="2:3" ht="12.75">
      <c r="B393" s="39"/>
      <c r="C393" s="39"/>
    </row>
    <row r="394" spans="2:3" ht="12.75">
      <c r="B394" s="39"/>
      <c r="C394" s="39"/>
    </row>
    <row r="395" spans="2:3" ht="12.75">
      <c r="B395" s="39"/>
      <c r="C395" s="39"/>
    </row>
    <row r="396" spans="2:3" ht="12.75">
      <c r="B396" s="39"/>
      <c r="C396" s="39"/>
    </row>
    <row r="397" spans="2:3" ht="12.75">
      <c r="B397" s="39"/>
      <c r="C397" s="39"/>
    </row>
    <row r="398" spans="2:3" ht="12.75">
      <c r="B398" s="39"/>
      <c r="C398" s="39"/>
    </row>
    <row r="399" spans="2:3" ht="12.75">
      <c r="B399" s="39"/>
      <c r="C399" s="39"/>
    </row>
    <row r="400" spans="2:3" ht="12.75">
      <c r="B400" s="39"/>
      <c r="C400" s="39"/>
    </row>
    <row r="401" spans="2:3" ht="12.75">
      <c r="B401" s="39"/>
      <c r="C401" s="39"/>
    </row>
    <row r="402" spans="2:3" ht="12.75">
      <c r="B402" s="39"/>
      <c r="C402" s="39"/>
    </row>
    <row r="403" spans="2:3" ht="12.75">
      <c r="B403" s="39"/>
      <c r="C403" s="39"/>
    </row>
    <row r="404" spans="2:3" ht="12.75">
      <c r="B404" s="39"/>
      <c r="C404" s="39"/>
    </row>
    <row r="405" spans="2:3" ht="12.75">
      <c r="B405" s="39"/>
      <c r="C405" s="39"/>
    </row>
    <row r="406" spans="2:3" ht="12.75">
      <c r="B406" s="39"/>
      <c r="C406" s="39"/>
    </row>
    <row r="407" spans="2:3" ht="12.75">
      <c r="B407" s="39"/>
      <c r="C407" s="39"/>
    </row>
    <row r="408" spans="2:3" ht="12.75">
      <c r="B408" s="39"/>
      <c r="C408" s="39"/>
    </row>
    <row r="409" spans="2:3" ht="12.75">
      <c r="B409" s="39"/>
      <c r="C409" s="39"/>
    </row>
    <row r="410" spans="2:3" ht="12.75">
      <c r="B410" s="39"/>
      <c r="C410" s="39"/>
    </row>
    <row r="411" spans="2:3" ht="12.75">
      <c r="B411" s="39"/>
      <c r="C411" s="39"/>
    </row>
    <row r="412" spans="2:3" ht="12.75">
      <c r="B412" s="39"/>
      <c r="C412" s="39"/>
    </row>
    <row r="413" spans="2:3" ht="12.75">
      <c r="B413" s="39"/>
      <c r="C413" s="39"/>
    </row>
    <row r="414" spans="2:3" ht="12.75">
      <c r="B414" s="39"/>
      <c r="C414" s="39"/>
    </row>
    <row r="415" spans="2:3" ht="12.75">
      <c r="B415" s="39"/>
      <c r="C415" s="39"/>
    </row>
    <row r="416" spans="2:3" ht="12.75">
      <c r="B416" s="39"/>
      <c r="C416" s="39"/>
    </row>
    <row r="417" spans="2:3" ht="12.75">
      <c r="B417" s="39"/>
      <c r="C417" s="39"/>
    </row>
    <row r="418" spans="2:3" ht="12.75">
      <c r="B418" s="39"/>
      <c r="C418" s="39"/>
    </row>
    <row r="419" spans="2:3" ht="12.75">
      <c r="B419" s="39"/>
      <c r="C419" s="39"/>
    </row>
    <row r="420" spans="2:3" ht="12.75">
      <c r="B420" s="39"/>
      <c r="C420" s="39"/>
    </row>
    <row r="421" spans="2:3" ht="12.75">
      <c r="B421" s="39"/>
      <c r="C421" s="39"/>
    </row>
    <row r="422" spans="2:3" ht="12.75">
      <c r="B422" s="39"/>
      <c r="C422" s="39"/>
    </row>
    <row r="423" spans="2:3" ht="12.75">
      <c r="B423" s="39"/>
      <c r="C423" s="39"/>
    </row>
    <row r="424" spans="2:3" ht="12.75">
      <c r="B424" s="39"/>
      <c r="C424" s="39"/>
    </row>
    <row r="425" spans="2:3" ht="12.75">
      <c r="B425" s="39"/>
      <c r="C425" s="39"/>
    </row>
    <row r="426" spans="2:3" ht="12.75">
      <c r="B426" s="39"/>
      <c r="C426" s="39"/>
    </row>
    <row r="427" spans="2:3" ht="12.75">
      <c r="B427" s="39"/>
      <c r="C427" s="39"/>
    </row>
    <row r="428" spans="2:3" ht="12.75">
      <c r="B428" s="39"/>
      <c r="C428" s="39"/>
    </row>
    <row r="429" spans="2:3" ht="12.75">
      <c r="B429" s="39"/>
      <c r="C429" s="39"/>
    </row>
    <row r="430" spans="2:3" ht="12.75">
      <c r="B430" s="39"/>
      <c r="C430" s="39"/>
    </row>
    <row r="431" spans="2:3" ht="12.75">
      <c r="B431" s="39"/>
      <c r="C431" s="39"/>
    </row>
    <row r="432" spans="2:3" ht="12.75">
      <c r="B432" s="39"/>
      <c r="C432" s="39"/>
    </row>
    <row r="433" spans="2:3" ht="12.75">
      <c r="B433" s="39"/>
      <c r="C433" s="39"/>
    </row>
    <row r="434" spans="2:3" ht="12.75">
      <c r="B434" s="39"/>
      <c r="C434" s="39"/>
    </row>
    <row r="435" spans="2:3" ht="12.75">
      <c r="B435" s="39"/>
      <c r="C435" s="39"/>
    </row>
    <row r="436" spans="2:3" ht="12.75">
      <c r="B436" s="39"/>
      <c r="C436" s="39"/>
    </row>
    <row r="437" spans="2:3" ht="12.75">
      <c r="B437" s="39"/>
      <c r="C437" s="39"/>
    </row>
    <row r="438" spans="2:3" ht="12.75">
      <c r="B438" s="39"/>
      <c r="C438" s="39"/>
    </row>
    <row r="439" spans="2:3" ht="12.75">
      <c r="B439" s="39"/>
      <c r="C439" s="39"/>
    </row>
    <row r="440" spans="2:3" ht="12.75">
      <c r="B440" s="39"/>
      <c r="C440" s="39"/>
    </row>
    <row r="441" spans="2:3" ht="12.75">
      <c r="B441" s="39"/>
      <c r="C441" s="39"/>
    </row>
    <row r="442" spans="2:3" ht="12.75">
      <c r="B442" s="39"/>
      <c r="C442" s="39"/>
    </row>
    <row r="443" spans="2:3" ht="12.75">
      <c r="B443" s="39"/>
      <c r="C443" s="39"/>
    </row>
    <row r="444" spans="2:3" ht="12.75">
      <c r="B444" s="39"/>
      <c r="C444" s="39"/>
    </row>
    <row r="445" spans="2:3" ht="12.75">
      <c r="B445" s="39"/>
      <c r="C445" s="39"/>
    </row>
    <row r="446" spans="2:3" ht="12.75">
      <c r="B446" s="39"/>
      <c r="C446" s="39"/>
    </row>
    <row r="447" spans="2:3" ht="12.75">
      <c r="B447" s="39"/>
      <c r="C447" s="39"/>
    </row>
    <row r="448" spans="2:3" ht="12.75">
      <c r="B448" s="39"/>
      <c r="C448" s="39"/>
    </row>
    <row r="449" spans="2:3" ht="12.75">
      <c r="B449" s="39"/>
      <c r="C449" s="39"/>
    </row>
    <row r="450" spans="2:3" ht="12.75">
      <c r="B450" s="39"/>
      <c r="C450" s="39"/>
    </row>
    <row r="451" spans="2:3" ht="12.75">
      <c r="B451" s="39"/>
      <c r="C451" s="39"/>
    </row>
    <row r="452" spans="2:3" ht="12.75">
      <c r="B452" s="39"/>
      <c r="C452" s="39"/>
    </row>
    <row r="453" spans="2:3" ht="12.75">
      <c r="B453" s="39"/>
      <c r="C453" s="39"/>
    </row>
    <row r="454" spans="2:3" ht="12.75">
      <c r="B454" s="39"/>
      <c r="C454" s="39"/>
    </row>
    <row r="455" spans="2:3" ht="12.75">
      <c r="B455" s="39"/>
      <c r="C455" s="39"/>
    </row>
    <row r="456" spans="2:3" ht="12.75">
      <c r="B456" s="39"/>
      <c r="C456" s="39"/>
    </row>
    <row r="457" spans="2:3" ht="12.75">
      <c r="B457" s="39"/>
      <c r="C457" s="39"/>
    </row>
    <row r="458" spans="2:3" ht="12.75">
      <c r="B458" s="39"/>
      <c r="C458" s="39"/>
    </row>
    <row r="459" spans="2:3" ht="12.75">
      <c r="B459" s="39"/>
      <c r="C459" s="39"/>
    </row>
    <row r="460" spans="2:3" ht="12.75">
      <c r="B460" s="39"/>
      <c r="C460" s="39"/>
    </row>
    <row r="461" spans="2:3" ht="12.75">
      <c r="B461" s="39"/>
      <c r="C461" s="39"/>
    </row>
    <row r="462" spans="2:3" ht="12.75">
      <c r="B462" s="39"/>
      <c r="C462" s="39"/>
    </row>
    <row r="463" spans="2:3" ht="12.75">
      <c r="B463" s="39"/>
      <c r="C463" s="39"/>
    </row>
    <row r="464" spans="2:3" ht="12.75">
      <c r="B464" s="39"/>
      <c r="C464" s="39"/>
    </row>
    <row r="465" spans="2:3" ht="12.75">
      <c r="B465" s="39"/>
      <c r="C465" s="39"/>
    </row>
    <row r="466" spans="2:3" ht="12.75">
      <c r="B466" s="39"/>
      <c r="C466" s="39"/>
    </row>
    <row r="467" spans="2:3" ht="12.75">
      <c r="B467" s="39"/>
      <c r="C467" s="39"/>
    </row>
    <row r="468" spans="2:3" ht="12.75">
      <c r="B468" s="39"/>
      <c r="C468" s="39"/>
    </row>
    <row r="469" spans="2:3" ht="12.75">
      <c r="B469" s="39"/>
      <c r="C469" s="39"/>
    </row>
    <row r="470" spans="2:3" ht="12.75">
      <c r="B470" s="39"/>
      <c r="C470" s="39"/>
    </row>
    <row r="471" spans="2:3" ht="12.75">
      <c r="B471" s="39"/>
      <c r="C471" s="39"/>
    </row>
    <row r="472" spans="2:3" ht="12.75">
      <c r="B472" s="39"/>
      <c r="C472" s="39"/>
    </row>
    <row r="473" spans="2:3" ht="12.75">
      <c r="B473" s="39"/>
      <c r="C473" s="39"/>
    </row>
    <row r="474" spans="2:3" ht="12.75">
      <c r="B474" s="39"/>
      <c r="C474" s="39"/>
    </row>
    <row r="475" spans="2:3" ht="12.75">
      <c r="B475" s="39"/>
      <c r="C475" s="39"/>
    </row>
    <row r="476" spans="2:3" ht="12.75">
      <c r="B476" s="39"/>
      <c r="C476" s="39"/>
    </row>
    <row r="477" spans="2:3" ht="12.75">
      <c r="B477" s="39"/>
      <c r="C477" s="39"/>
    </row>
    <row r="478" spans="2:3" ht="12.75">
      <c r="B478" s="39"/>
      <c r="C478" s="39"/>
    </row>
    <row r="479" spans="2:3" ht="12.75">
      <c r="B479" s="39"/>
      <c r="C479" s="39"/>
    </row>
    <row r="480" spans="2:3" ht="12.75">
      <c r="B480" s="39"/>
      <c r="C480" s="39"/>
    </row>
    <row r="481" spans="2:3" ht="12.75">
      <c r="B481" s="39"/>
      <c r="C481" s="39"/>
    </row>
    <row r="482" spans="2:3" ht="12.75">
      <c r="B482" s="39"/>
      <c r="C482" s="39"/>
    </row>
    <row r="483" spans="2:3" ht="12.75">
      <c r="B483" s="39"/>
      <c r="C483" s="39"/>
    </row>
    <row r="484" spans="2:3" ht="12.75">
      <c r="B484" s="39"/>
      <c r="C484" s="39"/>
    </row>
    <row r="485" spans="2:3" ht="12.75">
      <c r="B485" s="39"/>
      <c r="C485" s="39"/>
    </row>
    <row r="486" spans="2:3" ht="12.75">
      <c r="B486" s="39"/>
      <c r="C486" s="39"/>
    </row>
    <row r="487" spans="2:3" ht="12.75">
      <c r="B487" s="39"/>
      <c r="C487" s="39"/>
    </row>
    <row r="488" spans="2:3" ht="12.75">
      <c r="B488" s="39"/>
      <c r="C488" s="39"/>
    </row>
    <row r="489" spans="2:3" ht="12.75">
      <c r="B489" s="39"/>
      <c r="C489" s="39"/>
    </row>
    <row r="490" spans="2:3" ht="12.75">
      <c r="B490" s="39"/>
      <c r="C490" s="39"/>
    </row>
    <row r="491" spans="2:3" ht="12.75">
      <c r="B491" s="39"/>
      <c r="C491" s="39"/>
    </row>
    <row r="492" spans="2:3" ht="12.75">
      <c r="B492" s="39"/>
      <c r="C492" s="39"/>
    </row>
    <row r="493" spans="2:3" ht="12.75">
      <c r="B493" s="39"/>
      <c r="C493" s="39"/>
    </row>
    <row r="494" spans="2:3" ht="12.75">
      <c r="B494" s="39"/>
      <c r="C494" s="39"/>
    </row>
    <row r="495" spans="2:3" ht="12.75">
      <c r="B495" s="39"/>
      <c r="C495" s="39"/>
    </row>
    <row r="496" spans="2:3" ht="12.75">
      <c r="B496" s="39"/>
      <c r="C496" s="39"/>
    </row>
    <row r="497" spans="2:3" ht="12.75">
      <c r="B497" s="39"/>
      <c r="C497" s="39"/>
    </row>
    <row r="498" spans="2:3" ht="12.75">
      <c r="B498" s="39"/>
      <c r="C498" s="39"/>
    </row>
    <row r="499" spans="2:3" ht="12.75">
      <c r="B499" s="39"/>
      <c r="C499" s="39"/>
    </row>
    <row r="500" spans="2:3" ht="12.75">
      <c r="B500" s="39"/>
      <c r="C500" s="39"/>
    </row>
    <row r="501" spans="2:3" ht="12.75">
      <c r="B501" s="39"/>
      <c r="C501" s="39"/>
    </row>
    <row r="502" spans="2:3" ht="12.75">
      <c r="B502" s="39"/>
      <c r="C502" s="39"/>
    </row>
    <row r="503" spans="2:3" ht="12.75">
      <c r="B503" s="39"/>
      <c r="C503" s="39"/>
    </row>
    <row r="504" spans="2:3" ht="12.75">
      <c r="B504" s="39"/>
      <c r="C504" s="39"/>
    </row>
    <row r="505" spans="2:3" ht="12.75">
      <c r="B505" s="39"/>
      <c r="C505" s="39"/>
    </row>
    <row r="506" spans="2:3" ht="12.75">
      <c r="B506" s="39"/>
      <c r="C506" s="39"/>
    </row>
    <row r="507" spans="2:3" ht="12.75">
      <c r="B507" s="39"/>
      <c r="C507" s="39"/>
    </row>
    <row r="508" spans="2:3" ht="12.75">
      <c r="B508" s="39"/>
      <c r="C508" s="39"/>
    </row>
    <row r="509" spans="2:3" ht="12.75">
      <c r="B509" s="39"/>
      <c r="C509" s="39"/>
    </row>
    <row r="510" spans="2:3" ht="12.75">
      <c r="B510" s="39"/>
      <c r="C510" s="39"/>
    </row>
    <row r="511" spans="2:3" ht="12.75">
      <c r="B511" s="39"/>
      <c r="C511" s="39"/>
    </row>
    <row r="512" spans="2:3" ht="12.75">
      <c r="B512" s="39"/>
      <c r="C512" s="39"/>
    </row>
    <row r="513" spans="2:3" ht="12.75">
      <c r="B513" s="39"/>
      <c r="C513" s="39"/>
    </row>
    <row r="514" spans="2:3" ht="12.75">
      <c r="B514" s="39"/>
      <c r="C514" s="39"/>
    </row>
    <row r="515" spans="2:3" ht="12.75">
      <c r="B515" s="39"/>
      <c r="C515" s="39"/>
    </row>
    <row r="516" spans="2:3" ht="12.75">
      <c r="B516" s="39"/>
      <c r="C516" s="39"/>
    </row>
    <row r="517" spans="2:3" ht="12.75">
      <c r="B517" s="39"/>
      <c r="C517" s="39"/>
    </row>
    <row r="518" spans="2:3" ht="12.75">
      <c r="B518" s="39"/>
      <c r="C518" s="39"/>
    </row>
    <row r="519" spans="2:3" ht="12.75">
      <c r="B519" s="39"/>
      <c r="C519" s="39"/>
    </row>
    <row r="520" spans="2:3" ht="12.75">
      <c r="B520" s="39"/>
      <c r="C520" s="39"/>
    </row>
    <row r="521" spans="2:3" ht="12.75">
      <c r="B521" s="39"/>
      <c r="C521" s="39"/>
    </row>
    <row r="522" spans="2:3" ht="12.75">
      <c r="B522" s="39"/>
      <c r="C522" s="39"/>
    </row>
    <row r="523" spans="2:3" ht="12.75">
      <c r="B523" s="39"/>
      <c r="C523" s="39"/>
    </row>
    <row r="524" spans="2:3" ht="12.75">
      <c r="B524" s="39"/>
      <c r="C524" s="39"/>
    </row>
    <row r="525" spans="2:3" ht="12.75">
      <c r="B525" s="39"/>
      <c r="C525" s="39"/>
    </row>
    <row r="526" spans="2:3" ht="12.75">
      <c r="B526" s="39"/>
      <c r="C526" s="39"/>
    </row>
    <row r="527" spans="2:3" ht="12.75">
      <c r="B527" s="39"/>
      <c r="C527" s="39"/>
    </row>
    <row r="528" spans="2:3" ht="12.75">
      <c r="B528" s="39"/>
      <c r="C528" s="39"/>
    </row>
    <row r="529" spans="2:3" ht="12.75">
      <c r="B529" s="39"/>
      <c r="C529" s="39"/>
    </row>
    <row r="530" spans="2:3" ht="12.75">
      <c r="B530" s="39"/>
      <c r="C530" s="39"/>
    </row>
    <row r="531" spans="2:3" ht="12.75">
      <c r="B531" s="39"/>
      <c r="C531" s="39"/>
    </row>
    <row r="532" spans="2:3" ht="12.75">
      <c r="B532" s="39"/>
      <c r="C532" s="39"/>
    </row>
    <row r="533" spans="2:3" ht="12.75">
      <c r="B533" s="39"/>
      <c r="C533" s="39"/>
    </row>
    <row r="534" spans="2:3" ht="12.75">
      <c r="B534" s="39"/>
      <c r="C534" s="39"/>
    </row>
    <row r="535" spans="2:3" ht="12.75">
      <c r="B535" s="39"/>
      <c r="C535" s="39"/>
    </row>
    <row r="536" spans="2:3" ht="12.75">
      <c r="B536" s="39"/>
      <c r="C536" s="39"/>
    </row>
    <row r="537" spans="2:3" ht="12.75">
      <c r="B537" s="39"/>
      <c r="C537" s="39"/>
    </row>
    <row r="538" spans="2:3" ht="12.75">
      <c r="B538" s="39"/>
      <c r="C538" s="39"/>
    </row>
    <row r="539" spans="2:3" ht="12.75">
      <c r="B539" s="39"/>
      <c r="C539" s="39"/>
    </row>
    <row r="540" spans="2:3" ht="12.75">
      <c r="B540" s="39"/>
      <c r="C540" s="39"/>
    </row>
    <row r="541" spans="2:3" ht="12.75">
      <c r="B541" s="39"/>
      <c r="C541" s="39"/>
    </row>
    <row r="542" spans="2:3" ht="12.75">
      <c r="B542" s="39"/>
      <c r="C542" s="39"/>
    </row>
    <row r="543" spans="2:3" ht="12.75">
      <c r="B543" s="39"/>
      <c r="C543" s="39"/>
    </row>
    <row r="544" spans="2:3" ht="12.75">
      <c r="B544" s="39"/>
      <c r="C544" s="39"/>
    </row>
    <row r="545" spans="2:3" ht="12.75">
      <c r="B545" s="39"/>
      <c r="C545" s="39"/>
    </row>
    <row r="546" spans="2:3" ht="12.75">
      <c r="B546" s="39"/>
      <c r="C546" s="39"/>
    </row>
    <row r="547" spans="2:3" ht="12.75">
      <c r="B547" s="39"/>
      <c r="C547" s="39"/>
    </row>
    <row r="548" spans="2:3" ht="12.75">
      <c r="B548" s="39"/>
      <c r="C548" s="39"/>
    </row>
    <row r="549" spans="2:3" ht="12.75">
      <c r="B549" s="39"/>
      <c r="C549" s="39"/>
    </row>
    <row r="550" spans="2:3" ht="12.75">
      <c r="B550" s="39"/>
      <c r="C550" s="39"/>
    </row>
    <row r="551" spans="2:3" ht="12.75">
      <c r="B551" s="39"/>
      <c r="C551" s="39"/>
    </row>
    <row r="552" spans="2:3" ht="12.75">
      <c r="B552" s="39"/>
      <c r="C552" s="39"/>
    </row>
    <row r="553" spans="2:3" ht="12.75">
      <c r="B553" s="39"/>
      <c r="C553" s="39"/>
    </row>
    <row r="554" spans="2:3" ht="12.75">
      <c r="B554" s="39"/>
      <c r="C554" s="39"/>
    </row>
    <row r="555" spans="2:3" ht="12.75">
      <c r="B555" s="39"/>
      <c r="C555" s="39"/>
    </row>
    <row r="556" spans="2:3" ht="12.75">
      <c r="B556" s="39"/>
      <c r="C556" s="39"/>
    </row>
    <row r="557" spans="2:3" ht="12.75">
      <c r="B557" s="39"/>
      <c r="C557" s="39"/>
    </row>
    <row r="558" spans="2:3" ht="12.75">
      <c r="B558" s="39"/>
      <c r="C558" s="39"/>
    </row>
    <row r="559" spans="2:3" ht="12.75">
      <c r="B559" s="39"/>
      <c r="C559" s="39"/>
    </row>
    <row r="560" spans="2:3" ht="12.75">
      <c r="B560" s="39"/>
      <c r="C560" s="39"/>
    </row>
    <row r="561" spans="2:3" ht="12.75">
      <c r="B561" s="39"/>
      <c r="C561" s="39"/>
    </row>
    <row r="562" spans="2:3" ht="12.75">
      <c r="B562" s="39"/>
      <c r="C562" s="39"/>
    </row>
    <row r="563" spans="2:3" ht="12.75">
      <c r="B563" s="39"/>
      <c r="C563" s="39"/>
    </row>
    <row r="564" spans="2:3" ht="12.75">
      <c r="B564" s="39"/>
      <c r="C564" s="39"/>
    </row>
    <row r="565" spans="2:3" ht="12.75">
      <c r="B565" s="39"/>
      <c r="C565" s="39"/>
    </row>
    <row r="566" spans="2:3" ht="12.75">
      <c r="B566" s="39"/>
      <c r="C566" s="39"/>
    </row>
    <row r="567" spans="2:3" ht="12.75">
      <c r="B567" s="39"/>
      <c r="C567" s="39"/>
    </row>
    <row r="568" spans="2:3" ht="12.75">
      <c r="B568" s="39"/>
      <c r="C568" s="39"/>
    </row>
    <row r="569" spans="2:3" ht="12.75">
      <c r="B569" s="39"/>
      <c r="C569" s="39"/>
    </row>
    <row r="570" spans="2:3" ht="12.75">
      <c r="B570" s="39"/>
      <c r="C570" s="39"/>
    </row>
    <row r="571" spans="2:3" ht="12.75">
      <c r="B571" s="39"/>
      <c r="C571" s="39"/>
    </row>
    <row r="572" spans="2:3" ht="12.75">
      <c r="B572" s="39"/>
      <c r="C572" s="39"/>
    </row>
    <row r="573" spans="2:3" ht="12.75">
      <c r="B573" s="39"/>
      <c r="C573" s="39"/>
    </row>
    <row r="574" spans="2:3" ht="12.75">
      <c r="B574" s="39"/>
      <c r="C574" s="39"/>
    </row>
    <row r="575" spans="2:3" ht="12.75">
      <c r="B575" s="39"/>
      <c r="C575" s="39"/>
    </row>
    <row r="576" spans="2:3" ht="12.75">
      <c r="B576" s="39"/>
      <c r="C576" s="39"/>
    </row>
    <row r="577" spans="2:3" ht="12.75">
      <c r="B577" s="39"/>
      <c r="C577" s="39"/>
    </row>
    <row r="578" spans="2:3" ht="12.75">
      <c r="B578" s="39"/>
      <c r="C578" s="39"/>
    </row>
    <row r="579" spans="2:3" ht="12.75">
      <c r="B579" s="39"/>
      <c r="C579" s="39"/>
    </row>
    <row r="580" spans="2:3" ht="12.75">
      <c r="B580" s="39"/>
      <c r="C580" s="39"/>
    </row>
    <row r="581" spans="2:3" ht="12.75">
      <c r="B581" s="39"/>
      <c r="C581" s="39"/>
    </row>
    <row r="582" spans="2:3" ht="12.75">
      <c r="B582" s="39"/>
      <c r="C582" s="39"/>
    </row>
    <row r="583" spans="2:3" ht="12.75">
      <c r="B583" s="39"/>
      <c r="C583" s="39"/>
    </row>
    <row r="584" spans="2:3" ht="12.75">
      <c r="B584" s="39"/>
      <c r="C584" s="39"/>
    </row>
    <row r="585" spans="2:3" ht="12.75">
      <c r="B585" s="39"/>
      <c r="C585" s="39"/>
    </row>
    <row r="586" spans="2:3" ht="12.75">
      <c r="B586" s="39"/>
      <c r="C586" s="39"/>
    </row>
    <row r="587" spans="2:3" ht="12.75">
      <c r="B587" s="39"/>
      <c r="C587" s="39"/>
    </row>
    <row r="588" spans="2:3" ht="12.75">
      <c r="B588" s="39"/>
      <c r="C588" s="39"/>
    </row>
    <row r="589" spans="2:3" ht="12.75">
      <c r="B589" s="39"/>
      <c r="C589" s="39"/>
    </row>
    <row r="590" spans="2:3" ht="12.75">
      <c r="B590" s="39"/>
      <c r="C590" s="39"/>
    </row>
    <row r="591" spans="2:3" ht="12.75">
      <c r="B591" s="39"/>
      <c r="C591" s="39"/>
    </row>
    <row r="592" spans="2:3" ht="12.75">
      <c r="B592" s="39"/>
      <c r="C592" s="39"/>
    </row>
    <row r="593" spans="2:3" ht="12.75">
      <c r="B593" s="39"/>
      <c r="C593" s="39"/>
    </row>
    <row r="594" spans="2:3" ht="12.75">
      <c r="B594" s="39"/>
      <c r="C594" s="39"/>
    </row>
    <row r="595" spans="2:3" ht="12.75">
      <c r="B595" s="39"/>
      <c r="C595" s="39"/>
    </row>
    <row r="596" spans="2:3" ht="12.75">
      <c r="B596" s="39"/>
      <c r="C596" s="39"/>
    </row>
    <row r="597" spans="2:3" ht="12.75">
      <c r="B597" s="39"/>
      <c r="C597" s="39"/>
    </row>
    <row r="598" spans="2:3" ht="12.75">
      <c r="B598" s="39"/>
      <c r="C598" s="39"/>
    </row>
    <row r="599" spans="2:3" ht="12.75">
      <c r="B599" s="39"/>
      <c r="C599" s="39"/>
    </row>
    <row r="600" spans="2:3" ht="12.75">
      <c r="B600" s="39"/>
      <c r="C600" s="39"/>
    </row>
    <row r="601" spans="2:3" ht="12.75">
      <c r="B601" s="39"/>
      <c r="C601" s="39"/>
    </row>
    <row r="602" spans="2:3" ht="12.75">
      <c r="B602" s="39"/>
      <c r="C602" s="39"/>
    </row>
    <row r="603" spans="2:3" ht="12.75">
      <c r="B603" s="39"/>
      <c r="C603" s="39"/>
    </row>
    <row r="604" spans="2:3" ht="12.75">
      <c r="B604" s="39"/>
      <c r="C604" s="39"/>
    </row>
    <row r="605" spans="2:3" ht="12.75">
      <c r="B605" s="39"/>
      <c r="C605" s="39"/>
    </row>
    <row r="606" spans="2:3" ht="12.75">
      <c r="B606" s="39"/>
      <c r="C606" s="39"/>
    </row>
    <row r="607" spans="2:3" ht="12.75">
      <c r="B607" s="39"/>
      <c r="C607" s="39"/>
    </row>
    <row r="608" spans="2:3" ht="12.75">
      <c r="B608" s="39"/>
      <c r="C608" s="39"/>
    </row>
    <row r="609" spans="2:3" ht="12.75">
      <c r="B609" s="39"/>
      <c r="C609" s="39"/>
    </row>
    <row r="610" spans="2:3" ht="12.75">
      <c r="B610" s="39"/>
      <c r="C610" s="39"/>
    </row>
    <row r="611" spans="2:3" ht="12.75">
      <c r="B611" s="39"/>
      <c r="C611" s="39"/>
    </row>
    <row r="612" spans="2:3" ht="12.75">
      <c r="B612" s="39"/>
      <c r="C612" s="39"/>
    </row>
    <row r="613" spans="2:3" ht="12.75">
      <c r="B613" s="39"/>
      <c r="C613" s="39"/>
    </row>
    <row r="614" spans="2:3" ht="12.75">
      <c r="B614" s="39"/>
      <c r="C614" s="39"/>
    </row>
    <row r="615" spans="2:3" ht="12.75">
      <c r="B615" s="39"/>
      <c r="C615" s="39"/>
    </row>
    <row r="616" spans="2:3" ht="12.75">
      <c r="B616" s="39"/>
      <c r="C616" s="39"/>
    </row>
    <row r="617" spans="2:3" ht="12.75">
      <c r="B617" s="39"/>
      <c r="C617" s="39"/>
    </row>
    <row r="618" spans="2:3" ht="12.75">
      <c r="B618" s="39"/>
      <c r="C618" s="39"/>
    </row>
    <row r="619" spans="2:3" ht="12.75">
      <c r="B619" s="39"/>
      <c r="C619" s="39"/>
    </row>
    <row r="620" spans="2:3" ht="12.75">
      <c r="B620" s="39"/>
      <c r="C620" s="39"/>
    </row>
    <row r="621" spans="2:3" ht="12.75">
      <c r="B621" s="39"/>
      <c r="C621" s="39"/>
    </row>
    <row r="622" spans="2:3" ht="12.75">
      <c r="B622" s="39"/>
      <c r="C622" s="39"/>
    </row>
    <row r="623" spans="2:3" ht="12.75">
      <c r="B623" s="39"/>
      <c r="C623" s="39"/>
    </row>
    <row r="624" spans="2:3" ht="12.75">
      <c r="B624" s="39"/>
      <c r="C624" s="39"/>
    </row>
    <row r="625" spans="2:3" ht="12.75">
      <c r="B625" s="39"/>
      <c r="C625" s="39"/>
    </row>
    <row r="626" spans="2:3" ht="12.75">
      <c r="B626" s="39"/>
      <c r="C626" s="39"/>
    </row>
    <row r="627" spans="2:3" ht="12.75">
      <c r="B627" s="39"/>
      <c r="C627" s="39"/>
    </row>
    <row r="628" spans="2:3" ht="12.75">
      <c r="B628" s="39"/>
      <c r="C628" s="39"/>
    </row>
    <row r="629" spans="2:3" ht="12.75">
      <c r="B629" s="39"/>
      <c r="C629" s="39"/>
    </row>
    <row r="630" spans="2:3" ht="12.75">
      <c r="B630" s="39"/>
      <c r="C630" s="39"/>
    </row>
    <row r="631" spans="2:3" ht="12.75">
      <c r="B631" s="39"/>
      <c r="C631" s="39"/>
    </row>
    <row r="632" spans="2:3" ht="12.75">
      <c r="B632" s="39"/>
      <c r="C632" s="39"/>
    </row>
    <row r="633" spans="2:3" ht="12.75">
      <c r="B633" s="39"/>
      <c r="C633" s="39"/>
    </row>
    <row r="634" spans="2:3" ht="12.75">
      <c r="B634" s="39"/>
      <c r="C634" s="39"/>
    </row>
    <row r="635" spans="2:3" ht="12.75">
      <c r="B635" s="39"/>
      <c r="C635" s="39"/>
    </row>
    <row r="636" spans="2:3" ht="12.75">
      <c r="B636" s="39"/>
      <c r="C636" s="39"/>
    </row>
    <row r="637" spans="2:3" ht="12.75">
      <c r="B637" s="39"/>
      <c r="C637" s="39"/>
    </row>
    <row r="638" spans="2:3" ht="12.75">
      <c r="B638" s="39"/>
      <c r="C638" s="39"/>
    </row>
    <row r="639" spans="2:3" ht="12.75">
      <c r="B639" s="39"/>
      <c r="C639" s="39"/>
    </row>
    <row r="640" spans="2:3" ht="12.75">
      <c r="B640" s="39"/>
      <c r="C640" s="39"/>
    </row>
    <row r="641" spans="2:3" ht="12.75">
      <c r="B641" s="39"/>
      <c r="C641" s="39"/>
    </row>
    <row r="642" spans="2:3" ht="12.75">
      <c r="B642" s="39"/>
      <c r="C642" s="39"/>
    </row>
    <row r="643" spans="2:3" ht="12.75">
      <c r="B643" s="39"/>
      <c r="C643" s="39"/>
    </row>
    <row r="644" spans="2:3" ht="12.75">
      <c r="B644" s="39"/>
      <c r="C644" s="39"/>
    </row>
    <row r="645" spans="2:3" ht="12.75">
      <c r="B645" s="39"/>
      <c r="C645" s="39"/>
    </row>
    <row r="646" spans="2:3" ht="12.75">
      <c r="B646" s="39"/>
      <c r="C646" s="39"/>
    </row>
    <row r="647" spans="2:3" ht="12.75">
      <c r="B647" s="39"/>
      <c r="C647" s="39"/>
    </row>
    <row r="648" spans="2:3" ht="12.75">
      <c r="B648" s="39"/>
      <c r="C648" s="39"/>
    </row>
    <row r="649" spans="2:3" ht="12.75">
      <c r="B649" s="39"/>
      <c r="C649" s="39"/>
    </row>
    <row r="650" spans="2:3" ht="12.75">
      <c r="B650" s="39"/>
      <c r="C650" s="39"/>
    </row>
    <row r="651" spans="2:3" ht="12.75">
      <c r="B651" s="39"/>
      <c r="C651" s="39"/>
    </row>
    <row r="652" spans="2:3" ht="12.75">
      <c r="B652" s="39"/>
      <c r="C652" s="39"/>
    </row>
    <row r="653" spans="2:3" ht="12.75">
      <c r="B653" s="39"/>
      <c r="C653" s="39"/>
    </row>
    <row r="654" spans="2:3" ht="12.75">
      <c r="B654" s="39"/>
      <c r="C654" s="39"/>
    </row>
    <row r="655" spans="2:3" ht="12.75">
      <c r="B655" s="39"/>
      <c r="C655" s="39"/>
    </row>
    <row r="656" spans="2:3" ht="12.75">
      <c r="B656" s="39"/>
      <c r="C656" s="39"/>
    </row>
    <row r="657" spans="2:3" ht="12.75">
      <c r="B657" s="39"/>
      <c r="C657" s="39"/>
    </row>
    <row r="658" spans="2:3" ht="12.75">
      <c r="B658" s="39"/>
      <c r="C658" s="39"/>
    </row>
    <row r="659" spans="2:3" ht="12.75">
      <c r="B659" s="39"/>
      <c r="C659" s="39"/>
    </row>
    <row r="660" spans="2:3" ht="12.75">
      <c r="B660" s="39"/>
      <c r="C660" s="39"/>
    </row>
    <row r="661" spans="2:3" ht="12.75">
      <c r="B661" s="39"/>
      <c r="C661" s="39"/>
    </row>
    <row r="662" spans="2:3" ht="12.75">
      <c r="B662" s="39"/>
      <c r="C662" s="39"/>
    </row>
    <row r="663" spans="2:3" ht="12.75">
      <c r="B663" s="39"/>
      <c r="C663" s="39"/>
    </row>
    <row r="664" spans="2:3" ht="12.75">
      <c r="B664" s="39"/>
      <c r="C664" s="39"/>
    </row>
    <row r="665" spans="2:3" ht="12.75">
      <c r="B665" s="39"/>
      <c r="C665" s="39"/>
    </row>
    <row r="666" spans="2:3" ht="12.75">
      <c r="B666" s="39"/>
      <c r="C666" s="39"/>
    </row>
    <row r="667" spans="2:3" ht="12.75">
      <c r="B667" s="39"/>
      <c r="C667" s="39"/>
    </row>
    <row r="668" spans="2:3" ht="12.75">
      <c r="B668" s="39"/>
      <c r="C668" s="39"/>
    </row>
    <row r="669" spans="2:3" ht="12.75">
      <c r="B669" s="39"/>
      <c r="C669" s="39"/>
    </row>
    <row r="670" spans="2:3" ht="12.75">
      <c r="B670" s="39"/>
      <c r="C670" s="39"/>
    </row>
    <row r="671" spans="2:3" ht="12.75">
      <c r="B671" s="39"/>
      <c r="C671" s="39"/>
    </row>
    <row r="672" spans="2:3" ht="12.75">
      <c r="B672" s="39"/>
      <c r="C672" s="39"/>
    </row>
    <row r="673" spans="2:3" ht="12.75">
      <c r="B673" s="39"/>
      <c r="C673" s="39"/>
    </row>
    <row r="674" spans="2:3" ht="12.75">
      <c r="B674" s="39"/>
      <c r="C674" s="39"/>
    </row>
    <row r="675" spans="2:3" ht="12.75">
      <c r="B675" s="39"/>
      <c r="C675" s="39"/>
    </row>
    <row r="676" spans="2:3" ht="12.75">
      <c r="B676" s="39"/>
      <c r="C676" s="39"/>
    </row>
    <row r="677" spans="2:3" ht="12.75">
      <c r="B677" s="39"/>
      <c r="C677" s="39"/>
    </row>
    <row r="678" spans="2:3" ht="12.75">
      <c r="B678" s="39"/>
      <c r="C678" s="39"/>
    </row>
    <row r="679" spans="2:3" ht="12.75">
      <c r="B679" s="39"/>
      <c r="C679" s="39"/>
    </row>
    <row r="680" spans="2:3" ht="12.75">
      <c r="B680" s="39"/>
      <c r="C680" s="39"/>
    </row>
    <row r="681" spans="2:3" ht="12.75">
      <c r="B681" s="39"/>
      <c r="C681" s="39"/>
    </row>
    <row r="682" spans="2:3" ht="12.75">
      <c r="B682" s="39"/>
      <c r="C682" s="39"/>
    </row>
    <row r="683" spans="2:3" ht="12.75">
      <c r="B683" s="39"/>
      <c r="C683" s="39"/>
    </row>
    <row r="684" spans="2:3" ht="12.75">
      <c r="B684" s="39"/>
      <c r="C684" s="39"/>
    </row>
    <row r="685" spans="2:3" ht="12.75">
      <c r="B685" s="39"/>
      <c r="C685" s="39"/>
    </row>
    <row r="686" spans="2:3" ht="12.75">
      <c r="B686" s="39"/>
      <c r="C686" s="39"/>
    </row>
    <row r="687" spans="2:3" ht="12.75">
      <c r="B687" s="39"/>
      <c r="C687" s="39"/>
    </row>
    <row r="688" spans="2:3" ht="12.75">
      <c r="B688" s="39"/>
      <c r="C688" s="39"/>
    </row>
    <row r="689" spans="2:3" ht="12.75">
      <c r="B689" s="39"/>
      <c r="C689" s="39"/>
    </row>
    <row r="690" spans="2:3" ht="12.75">
      <c r="B690" s="39"/>
      <c r="C690" s="39"/>
    </row>
    <row r="691" spans="2:3" ht="12.75">
      <c r="B691" s="39"/>
      <c r="C691" s="39"/>
    </row>
    <row r="692" spans="2:3" ht="12.75">
      <c r="B692" s="39"/>
      <c r="C692" s="39"/>
    </row>
    <row r="693" spans="2:3" ht="12.75">
      <c r="B693" s="39"/>
      <c r="C693" s="39"/>
    </row>
    <row r="694" spans="2:3" ht="12.75">
      <c r="B694" s="39"/>
      <c r="C694" s="39"/>
    </row>
    <row r="695" spans="2:3" ht="12.75">
      <c r="B695" s="39"/>
      <c r="C695" s="39"/>
    </row>
    <row r="696" spans="2:3" ht="12.75">
      <c r="B696" s="39"/>
      <c r="C696" s="39"/>
    </row>
    <row r="697" spans="2:3" ht="12.75">
      <c r="B697" s="39"/>
      <c r="C697" s="39"/>
    </row>
    <row r="698" spans="2:3" ht="12.75">
      <c r="B698" s="39"/>
      <c r="C698" s="39"/>
    </row>
    <row r="699" spans="2:3" ht="12.75">
      <c r="B699" s="39"/>
      <c r="C699" s="39"/>
    </row>
    <row r="700" spans="2:3" ht="12.75">
      <c r="B700" s="39"/>
      <c r="C700" s="39"/>
    </row>
    <row r="701" spans="2:3" ht="12.75">
      <c r="B701" s="39"/>
      <c r="C701" s="39"/>
    </row>
    <row r="702" spans="2:3" ht="12.75">
      <c r="B702" s="39"/>
      <c r="C702" s="39"/>
    </row>
    <row r="703" spans="2:3" ht="12.75">
      <c r="B703" s="39"/>
      <c r="C703" s="39"/>
    </row>
    <row r="704" spans="2:3" ht="12.75">
      <c r="B704" s="39"/>
      <c r="C704" s="39"/>
    </row>
    <row r="705" spans="2:3" ht="12.75">
      <c r="B705" s="39"/>
      <c r="C705" s="39"/>
    </row>
    <row r="706" spans="2:3" ht="12.75">
      <c r="B706" s="39"/>
      <c r="C706" s="39"/>
    </row>
    <row r="707" spans="2:3" ht="12.75">
      <c r="B707" s="39"/>
      <c r="C707" s="39"/>
    </row>
    <row r="708" spans="2:3" ht="12.75">
      <c r="B708" s="39"/>
      <c r="C708" s="39"/>
    </row>
    <row r="709" spans="2:3" ht="12.75">
      <c r="B709" s="39"/>
      <c r="C709" s="39"/>
    </row>
    <row r="710" spans="2:3" ht="12.75">
      <c r="B710" s="39"/>
      <c r="C710" s="39"/>
    </row>
    <row r="711" spans="2:3" ht="12.75">
      <c r="B711" s="39"/>
      <c r="C711" s="39"/>
    </row>
    <row r="712" spans="2:3" ht="12.75">
      <c r="B712" s="39"/>
      <c r="C712" s="39"/>
    </row>
    <row r="713" spans="2:3" ht="12.75">
      <c r="B713" s="39"/>
      <c r="C713" s="39"/>
    </row>
    <row r="714" spans="2:3" ht="12.75">
      <c r="B714" s="39"/>
      <c r="C714" s="39"/>
    </row>
    <row r="715" spans="2:3" ht="12.75">
      <c r="B715" s="39"/>
      <c r="C715" s="39"/>
    </row>
    <row r="716" spans="2:3" ht="12.75">
      <c r="B716" s="39"/>
      <c r="C716" s="39"/>
    </row>
    <row r="717" spans="2:3" ht="12.75">
      <c r="B717" s="39"/>
      <c r="C717" s="39"/>
    </row>
    <row r="718" spans="2:3" ht="12.75">
      <c r="B718" s="39"/>
      <c r="C718" s="39"/>
    </row>
    <row r="719" spans="2:3" ht="12.75">
      <c r="B719" s="39"/>
      <c r="C719" s="39"/>
    </row>
    <row r="720" spans="2:3" ht="12.75">
      <c r="B720" s="39"/>
      <c r="C720" s="39"/>
    </row>
    <row r="721" spans="2:3" ht="12.75">
      <c r="B721" s="39"/>
      <c r="C721" s="39"/>
    </row>
    <row r="722" spans="2:3" ht="12.75">
      <c r="B722" s="39"/>
      <c r="C722" s="39"/>
    </row>
    <row r="723" spans="2:3" ht="12.75">
      <c r="B723" s="39"/>
      <c r="C723" s="39"/>
    </row>
    <row r="724" spans="2:3" ht="12.75">
      <c r="B724" s="39"/>
      <c r="C724" s="39"/>
    </row>
    <row r="725" spans="2:3" ht="12.75">
      <c r="B725" s="39"/>
      <c r="C725" s="39"/>
    </row>
    <row r="726" spans="2:3" ht="12.75">
      <c r="B726" s="39"/>
      <c r="C726" s="39"/>
    </row>
    <row r="727" spans="2:3" ht="12.75">
      <c r="B727" s="39"/>
      <c r="C727" s="39"/>
    </row>
    <row r="728" spans="2:3" ht="12.75">
      <c r="B728" s="39"/>
      <c r="C728" s="39"/>
    </row>
    <row r="729" spans="2:3" ht="12.75">
      <c r="B729" s="39"/>
      <c r="C729" s="39"/>
    </row>
    <row r="730" spans="2:3" ht="12.75">
      <c r="B730" s="39"/>
      <c r="C730" s="39"/>
    </row>
    <row r="731" spans="2:3" ht="12.75">
      <c r="B731" s="39"/>
      <c r="C731" s="39"/>
    </row>
    <row r="732" spans="2:3" ht="12.75">
      <c r="B732" s="39"/>
      <c r="C732" s="39"/>
    </row>
    <row r="733" spans="2:3" ht="12.75">
      <c r="B733" s="39"/>
      <c r="C733" s="39"/>
    </row>
    <row r="734" spans="2:3" ht="12.75">
      <c r="B734" s="39"/>
      <c r="C734" s="39"/>
    </row>
    <row r="735" spans="2:3" ht="12.75">
      <c r="B735" s="39"/>
      <c r="C735" s="39"/>
    </row>
    <row r="736" spans="2:3" ht="12.75">
      <c r="B736" s="39"/>
      <c r="C736" s="39"/>
    </row>
    <row r="737" spans="2:3" ht="12.75">
      <c r="B737" s="39"/>
      <c r="C737" s="39"/>
    </row>
    <row r="738" spans="2:3" ht="12.75">
      <c r="B738" s="39"/>
      <c r="C738" s="39"/>
    </row>
    <row r="739" spans="2:3" ht="12.75">
      <c r="B739" s="39"/>
      <c r="C739" s="39"/>
    </row>
    <row r="740" spans="2:3" ht="12.75">
      <c r="B740" s="39"/>
      <c r="C740" s="39"/>
    </row>
    <row r="741" spans="2:3" ht="12.75">
      <c r="B741" s="39"/>
      <c r="C741" s="39"/>
    </row>
    <row r="742" spans="2:3" ht="12.75">
      <c r="B742" s="39"/>
      <c r="C742" s="39"/>
    </row>
    <row r="743" spans="2:3" ht="12.75">
      <c r="B743" s="39"/>
      <c r="C743" s="39"/>
    </row>
    <row r="744" spans="2:3" ht="12.75">
      <c r="B744" s="39"/>
      <c r="C744" s="39"/>
    </row>
    <row r="745" spans="2:3" ht="12.75">
      <c r="B745" s="39"/>
      <c r="C745" s="39"/>
    </row>
    <row r="746" spans="2:3" ht="12.75">
      <c r="B746" s="39"/>
      <c r="C746" s="39"/>
    </row>
    <row r="747" spans="2:3" ht="12.75">
      <c r="B747" s="39"/>
      <c r="C747" s="39"/>
    </row>
    <row r="748" spans="2:3" ht="12.75">
      <c r="B748" s="39"/>
      <c r="C748" s="39"/>
    </row>
    <row r="749" spans="2:3" ht="12.75">
      <c r="B749" s="39"/>
      <c r="C749" s="39"/>
    </row>
    <row r="750" spans="2:3" ht="12.75">
      <c r="B750" s="39"/>
      <c r="C750" s="39"/>
    </row>
    <row r="751" spans="2:3" ht="12.75">
      <c r="B751" s="39"/>
      <c r="C751" s="39"/>
    </row>
    <row r="752" spans="2:3" ht="12.75">
      <c r="B752" s="39"/>
      <c r="C752" s="39"/>
    </row>
    <row r="753" spans="2:3" ht="12.75">
      <c r="B753" s="39"/>
      <c r="C753" s="39"/>
    </row>
    <row r="754" spans="2:3" ht="12.75">
      <c r="B754" s="39"/>
      <c r="C754" s="39"/>
    </row>
    <row r="755" spans="2:3" ht="12.75">
      <c r="B755" s="39"/>
      <c r="C755" s="39"/>
    </row>
    <row r="756" spans="2:3" ht="12.75">
      <c r="B756" s="39"/>
      <c r="C756" s="39"/>
    </row>
    <row r="757" spans="2:3" ht="12.75">
      <c r="B757" s="39"/>
      <c r="C757" s="39"/>
    </row>
    <row r="758" spans="2:3" ht="12.75">
      <c r="B758" s="39"/>
      <c r="C758" s="39"/>
    </row>
    <row r="759" spans="2:3" ht="12.75">
      <c r="B759" s="39"/>
      <c r="C759" s="39"/>
    </row>
    <row r="760" spans="2:3" ht="12.75">
      <c r="B760" s="39"/>
      <c r="C760" s="39"/>
    </row>
    <row r="761" spans="2:3" ht="12.75">
      <c r="B761" s="39"/>
      <c r="C761" s="39"/>
    </row>
    <row r="762" spans="2:3" ht="12.75">
      <c r="B762" s="39"/>
      <c r="C762" s="39"/>
    </row>
    <row r="763" spans="2:3" ht="12.75">
      <c r="B763" s="39"/>
      <c r="C763" s="39"/>
    </row>
    <row r="764" spans="2:3" ht="12.75">
      <c r="B764" s="39"/>
      <c r="C764" s="39"/>
    </row>
    <row r="765" spans="2:3" ht="12.75">
      <c r="B765" s="39"/>
      <c r="C765" s="39"/>
    </row>
    <row r="766" spans="2:3" ht="12.75">
      <c r="B766" s="39"/>
      <c r="C766" s="39"/>
    </row>
    <row r="767" spans="2:3" ht="12.75">
      <c r="B767" s="39"/>
      <c r="C767" s="39"/>
    </row>
    <row r="768" spans="2:3" ht="12.75">
      <c r="B768" s="39"/>
      <c r="C768" s="39"/>
    </row>
    <row r="769" spans="2:3" ht="12.75">
      <c r="B769" s="39"/>
      <c r="C769" s="39"/>
    </row>
    <row r="770" spans="2:3" ht="12.75">
      <c r="B770" s="39"/>
      <c r="C770" s="39"/>
    </row>
    <row r="771" spans="2:3" ht="12.75">
      <c r="B771" s="39"/>
      <c r="C771" s="39"/>
    </row>
    <row r="772" spans="2:3" ht="12.75">
      <c r="B772" s="39"/>
      <c r="C772" s="39"/>
    </row>
    <row r="773" spans="2:3" ht="12.75">
      <c r="B773" s="39"/>
      <c r="C773" s="39"/>
    </row>
    <row r="774" spans="2:3" ht="12.75">
      <c r="B774" s="39"/>
      <c r="C774" s="39"/>
    </row>
    <row r="775" spans="2:3" ht="12.75">
      <c r="B775" s="39"/>
      <c r="C775" s="39"/>
    </row>
    <row r="776" spans="2:3" ht="12.75">
      <c r="B776" s="39"/>
      <c r="C776" s="39"/>
    </row>
    <row r="777" spans="2:3" ht="12.75">
      <c r="B777" s="39"/>
      <c r="C777" s="39"/>
    </row>
    <row r="778" spans="2:3" ht="12.75">
      <c r="B778" s="39"/>
      <c r="C778" s="39"/>
    </row>
    <row r="779" spans="2:3" ht="12.75">
      <c r="B779" s="39"/>
      <c r="C779" s="39"/>
    </row>
    <row r="780" spans="2:3" ht="12.75">
      <c r="B780" s="39"/>
      <c r="C780" s="39"/>
    </row>
    <row r="781" spans="2:3" ht="12.75">
      <c r="B781" s="39"/>
      <c r="C781" s="39"/>
    </row>
    <row r="782" spans="2:3" ht="12.75">
      <c r="B782" s="39"/>
      <c r="C782" s="39"/>
    </row>
    <row r="783" spans="2:3" ht="12.75">
      <c r="B783" s="39"/>
      <c r="C783" s="39"/>
    </row>
    <row r="784" spans="2:3" ht="12.75">
      <c r="B784" s="39"/>
      <c r="C784" s="39"/>
    </row>
    <row r="785" spans="2:3" ht="12.75">
      <c r="B785" s="39"/>
      <c r="C785" s="39"/>
    </row>
    <row r="786" spans="2:3" ht="12.75">
      <c r="B786" s="39"/>
      <c r="C786" s="39"/>
    </row>
    <row r="787" spans="2:3" ht="12.75">
      <c r="B787" s="39"/>
      <c r="C787" s="39"/>
    </row>
    <row r="788" spans="2:3" ht="12.75">
      <c r="B788" s="39"/>
      <c r="C788" s="39"/>
    </row>
    <row r="789" spans="2:3" ht="12.75">
      <c r="B789" s="39"/>
      <c r="C789" s="39"/>
    </row>
    <row r="790" spans="2:3" ht="12.75">
      <c r="B790" s="39"/>
      <c r="C790" s="39"/>
    </row>
    <row r="791" spans="2:3" ht="12.75">
      <c r="B791" s="39"/>
      <c r="C791" s="39"/>
    </row>
    <row r="792" spans="2:3" ht="12.75">
      <c r="B792" s="39"/>
      <c r="C792" s="39"/>
    </row>
    <row r="793" spans="2:3" ht="12.75">
      <c r="B793" s="39"/>
      <c r="C793" s="39"/>
    </row>
    <row r="794" spans="2:3" ht="12.75">
      <c r="B794" s="39"/>
      <c r="C794" s="39"/>
    </row>
    <row r="795" spans="2:3" ht="12.75">
      <c r="B795" s="39"/>
      <c r="C795" s="39"/>
    </row>
    <row r="796" spans="2:3" ht="12.75">
      <c r="B796" s="39"/>
      <c r="C796" s="39"/>
    </row>
    <row r="797" spans="2:3" ht="12.75">
      <c r="B797" s="39"/>
      <c r="C797" s="39"/>
    </row>
    <row r="798" spans="2:3" ht="12.75">
      <c r="B798" s="39"/>
      <c r="C798" s="39"/>
    </row>
    <row r="799" spans="2:3" ht="12.75">
      <c r="B799" s="39"/>
      <c r="C799" s="39"/>
    </row>
    <row r="800" spans="2:3" ht="12.75">
      <c r="B800" s="39"/>
      <c r="C800" s="39"/>
    </row>
    <row r="801" spans="2:3" ht="12.75">
      <c r="B801" s="39"/>
      <c r="C801" s="39"/>
    </row>
    <row r="802" spans="2:3" ht="12.75">
      <c r="B802" s="39"/>
      <c r="C802" s="39"/>
    </row>
    <row r="803" spans="2:3" ht="12.75">
      <c r="B803" s="39"/>
      <c r="C803" s="39"/>
    </row>
    <row r="804" spans="2:3" ht="12.75">
      <c r="B804" s="39"/>
      <c r="C804" s="39"/>
    </row>
    <row r="805" spans="2:3" ht="12.75">
      <c r="B805" s="39"/>
      <c r="C805" s="39"/>
    </row>
    <row r="806" spans="2:3" ht="12.75">
      <c r="B806" s="39"/>
      <c r="C806" s="39"/>
    </row>
    <row r="807" spans="2:3" ht="12.75">
      <c r="B807" s="39"/>
      <c r="C807" s="39"/>
    </row>
    <row r="808" spans="2:3" ht="12.75">
      <c r="B808" s="39"/>
      <c r="C808" s="39"/>
    </row>
    <row r="809" spans="2:3" ht="12.75">
      <c r="B809" s="39"/>
      <c r="C809" s="39"/>
    </row>
    <row r="810" spans="2:3" ht="12.75">
      <c r="B810" s="39"/>
      <c r="C810" s="39"/>
    </row>
    <row r="811" spans="2:3" ht="12.75">
      <c r="B811" s="39"/>
      <c r="C811" s="39"/>
    </row>
    <row r="812" spans="2:3" ht="12.75">
      <c r="B812" s="39"/>
      <c r="C812" s="39"/>
    </row>
    <row r="813" spans="2:3" ht="12.75">
      <c r="B813" s="39"/>
      <c r="C813" s="39"/>
    </row>
    <row r="814" spans="2:3" ht="12.75">
      <c r="B814" s="39"/>
      <c r="C814" s="39"/>
    </row>
    <row r="815" spans="2:3" ht="12.75">
      <c r="B815" s="39"/>
      <c r="C815" s="39"/>
    </row>
    <row r="816" spans="2:3" ht="12.75">
      <c r="B816" s="39"/>
      <c r="C816" s="39"/>
    </row>
    <row r="817" spans="2:3" ht="12.75">
      <c r="B817" s="39"/>
      <c r="C817" s="39"/>
    </row>
    <row r="818" spans="2:3" ht="12.75">
      <c r="B818" s="39"/>
      <c r="C818" s="39"/>
    </row>
    <row r="819" spans="2:3" ht="12.75">
      <c r="B819" s="39"/>
      <c r="C819" s="39"/>
    </row>
    <row r="820" spans="2:3" ht="12.75">
      <c r="B820" s="39"/>
      <c r="C820" s="39"/>
    </row>
    <row r="821" spans="2:3" ht="12.75">
      <c r="B821" s="39"/>
      <c r="C821" s="39"/>
    </row>
    <row r="822" spans="2:3" ht="12.75">
      <c r="B822" s="39"/>
      <c r="C822" s="39"/>
    </row>
    <row r="823" spans="2:3" ht="12.75">
      <c r="B823" s="39"/>
      <c r="C823" s="39"/>
    </row>
    <row r="824" spans="2:3" ht="12.75">
      <c r="B824" s="39"/>
      <c r="C824" s="39"/>
    </row>
    <row r="825" spans="2:3" ht="12.75">
      <c r="B825" s="39"/>
      <c r="C825" s="39"/>
    </row>
    <row r="826" spans="2:3" ht="12.75">
      <c r="B826" s="39"/>
      <c r="C826" s="39"/>
    </row>
    <row r="827" spans="2:3" ht="12.75">
      <c r="B827" s="39"/>
      <c r="C827" s="39"/>
    </row>
    <row r="828" spans="2:3" ht="12.75">
      <c r="B828" s="39"/>
      <c r="C828" s="39"/>
    </row>
    <row r="829" spans="2:3" ht="12.75">
      <c r="B829" s="39"/>
      <c r="C829" s="39"/>
    </row>
    <row r="830" spans="2:3" ht="12.75">
      <c r="B830" s="39"/>
      <c r="C830" s="39"/>
    </row>
    <row r="831" spans="2:3" ht="12.75">
      <c r="B831" s="39"/>
      <c r="C831" s="39"/>
    </row>
    <row r="832" spans="2:3" ht="12.75">
      <c r="B832" s="39"/>
      <c r="C832" s="39"/>
    </row>
    <row r="833" spans="2:3" ht="12.75">
      <c r="B833" s="39"/>
      <c r="C833" s="39"/>
    </row>
    <row r="834" spans="2:3" ht="12.75">
      <c r="B834" s="39"/>
      <c r="C834" s="39"/>
    </row>
    <row r="835" spans="2:3" ht="12.75">
      <c r="B835" s="39"/>
      <c r="C835" s="39"/>
    </row>
    <row r="836" spans="2:3" ht="12.75">
      <c r="B836" s="39"/>
      <c r="C836" s="39"/>
    </row>
    <row r="837" spans="2:3" ht="12.75">
      <c r="B837" s="39"/>
      <c r="C837" s="39"/>
    </row>
    <row r="838" spans="2:3" ht="12.75">
      <c r="B838" s="39"/>
      <c r="C838" s="39"/>
    </row>
    <row r="839" spans="2:3" ht="12.75">
      <c r="B839" s="39"/>
      <c r="C839" s="39"/>
    </row>
    <row r="840" spans="2:3" ht="12.75">
      <c r="B840" s="39"/>
      <c r="C840" s="39"/>
    </row>
    <row r="841" spans="2:3" ht="12.75">
      <c r="B841" s="39"/>
      <c r="C841" s="39"/>
    </row>
    <row r="842" spans="2:3" ht="12.75">
      <c r="B842" s="39"/>
      <c r="C842" s="39"/>
    </row>
    <row r="843" spans="2:3" ht="12.75">
      <c r="B843" s="39"/>
      <c r="C843" s="39"/>
    </row>
    <row r="844" spans="2:3" ht="12.75">
      <c r="B844" s="39"/>
      <c r="C844" s="39"/>
    </row>
    <row r="845" spans="2:3" ht="12.75">
      <c r="B845" s="39"/>
      <c r="C845" s="39"/>
    </row>
    <row r="846" spans="2:3" ht="12.75">
      <c r="B846" s="39"/>
      <c r="C846" s="39"/>
    </row>
    <row r="847" spans="2:3" ht="12.75">
      <c r="B847" s="39"/>
      <c r="C847" s="39"/>
    </row>
    <row r="848" spans="2:3" ht="12.75">
      <c r="B848" s="39"/>
      <c r="C848" s="39"/>
    </row>
    <row r="849" spans="2:3" ht="12.75">
      <c r="B849" s="39"/>
      <c r="C849" s="39"/>
    </row>
    <row r="850" spans="2:3" ht="12.75">
      <c r="B850" s="39"/>
      <c r="C850" s="39"/>
    </row>
    <row r="851" spans="2:3" ht="12.75">
      <c r="B851" s="39"/>
      <c r="C851" s="39"/>
    </row>
    <row r="852" spans="2:3" ht="12.75">
      <c r="B852" s="39"/>
      <c r="C852" s="39"/>
    </row>
    <row r="853" spans="2:3" ht="12.75">
      <c r="B853" s="39"/>
      <c r="C853" s="39"/>
    </row>
    <row r="854" spans="2:3" ht="12.75">
      <c r="B854" s="39"/>
      <c r="C854" s="39"/>
    </row>
    <row r="855" spans="2:3" ht="12.75">
      <c r="B855" s="39"/>
      <c r="C855" s="39"/>
    </row>
    <row r="856" spans="2:3" ht="12.75">
      <c r="B856" s="39"/>
      <c r="C856" s="39"/>
    </row>
    <row r="857" spans="2:3" ht="12.75">
      <c r="B857" s="39"/>
      <c r="C857" s="39"/>
    </row>
    <row r="858" spans="2:3" ht="12.75">
      <c r="B858" s="39"/>
      <c r="C858" s="39"/>
    </row>
    <row r="859" spans="2:3" ht="12.75">
      <c r="B859" s="39"/>
      <c r="C859" s="39"/>
    </row>
    <row r="860" spans="2:3" ht="12.75">
      <c r="B860" s="39"/>
      <c r="C860" s="39"/>
    </row>
    <row r="861" spans="2:3" ht="12.75">
      <c r="B861" s="39"/>
      <c r="C861" s="39"/>
    </row>
    <row r="862" spans="2:3" ht="12.75">
      <c r="B862" s="39"/>
      <c r="C862" s="39"/>
    </row>
    <row r="863" spans="2:3" ht="12.75">
      <c r="B863" s="39"/>
      <c r="C863" s="39"/>
    </row>
    <row r="864" spans="2:3" ht="12.75">
      <c r="B864" s="39"/>
      <c r="C864" s="39"/>
    </row>
    <row r="865" spans="2:3" ht="12.75">
      <c r="B865" s="39"/>
      <c r="C865" s="39"/>
    </row>
    <row r="866" spans="2:3" ht="12.75">
      <c r="B866" s="39"/>
      <c r="C866" s="39"/>
    </row>
    <row r="867" spans="2:3" ht="12.75">
      <c r="B867" s="39"/>
      <c r="C867" s="39"/>
    </row>
    <row r="868" spans="2:3" ht="12.75">
      <c r="B868" s="39"/>
      <c r="C868" s="39"/>
    </row>
    <row r="869" spans="2:3" ht="12.75">
      <c r="B869" s="39"/>
      <c r="C869" s="39"/>
    </row>
    <row r="870" spans="2:3" ht="12.75">
      <c r="B870" s="39"/>
      <c r="C870" s="39"/>
    </row>
    <row r="871" spans="2:3" ht="12.75">
      <c r="B871" s="39"/>
      <c r="C871" s="39"/>
    </row>
    <row r="872" spans="2:3" ht="12.75">
      <c r="B872" s="39"/>
      <c r="C872" s="39"/>
    </row>
    <row r="873" spans="2:3" ht="12.75">
      <c r="B873" s="39"/>
      <c r="C873" s="39"/>
    </row>
    <row r="874" spans="2:3" ht="12.75">
      <c r="B874" s="39"/>
      <c r="C874" s="39"/>
    </row>
    <row r="875" spans="2:3" ht="12.75">
      <c r="B875" s="39"/>
      <c r="C875" s="39"/>
    </row>
    <row r="876" spans="2:3" ht="12.75">
      <c r="B876" s="39"/>
      <c r="C876" s="39"/>
    </row>
    <row r="877" spans="2:3" ht="12.75">
      <c r="B877" s="39"/>
      <c r="C877" s="39"/>
    </row>
    <row r="878" spans="2:3" ht="12.75">
      <c r="B878" s="39"/>
      <c r="C878" s="39"/>
    </row>
    <row r="879" spans="2:3" ht="12.75">
      <c r="B879" s="39"/>
      <c r="C879" s="39"/>
    </row>
    <row r="880" spans="2:3" ht="12.75">
      <c r="B880" s="39"/>
      <c r="C880" s="39"/>
    </row>
    <row r="881" spans="2:3" ht="12.75">
      <c r="B881" s="39"/>
      <c r="C881" s="39"/>
    </row>
    <row r="882" spans="2:3" ht="12.75">
      <c r="B882" s="39"/>
      <c r="C882" s="39"/>
    </row>
    <row r="883" spans="2:3" ht="12.75">
      <c r="B883" s="39"/>
      <c r="C883" s="39"/>
    </row>
    <row r="884" spans="2:3" ht="12.75">
      <c r="B884" s="39"/>
      <c r="C884" s="39"/>
    </row>
    <row r="885" spans="2:3" ht="12.75">
      <c r="B885" s="39"/>
      <c r="C885" s="39"/>
    </row>
    <row r="886" spans="2:3" ht="12.75">
      <c r="B886" s="39"/>
      <c r="C886" s="39"/>
    </row>
    <row r="887" spans="2:3" ht="12.75">
      <c r="B887" s="39"/>
      <c r="C887" s="39"/>
    </row>
    <row r="888" spans="2:3" ht="12.75">
      <c r="B888" s="39"/>
      <c r="C888" s="39"/>
    </row>
    <row r="889" spans="2:3" ht="12.75">
      <c r="B889" s="39"/>
      <c r="C889" s="39"/>
    </row>
    <row r="890" spans="2:3" ht="12.75">
      <c r="B890" s="39"/>
      <c r="C890" s="39"/>
    </row>
    <row r="891" spans="2:3" ht="12.75">
      <c r="B891" s="39"/>
      <c r="C891" s="39"/>
    </row>
    <row r="892" spans="2:3" ht="12.75">
      <c r="B892" s="39"/>
      <c r="C892" s="39"/>
    </row>
    <row r="893" spans="2:3" ht="12.75">
      <c r="B893" s="39"/>
      <c r="C893" s="39"/>
    </row>
    <row r="894" spans="2:3" ht="12.75">
      <c r="B894" s="39"/>
      <c r="C894" s="39"/>
    </row>
    <row r="895" spans="2:3" ht="12.75">
      <c r="B895" s="39"/>
      <c r="C895" s="39"/>
    </row>
    <row r="896" spans="2:3" ht="12.75">
      <c r="B896" s="39"/>
      <c r="C896" s="39"/>
    </row>
    <row r="897" spans="2:3" ht="12.75">
      <c r="B897" s="39"/>
      <c r="C897" s="39"/>
    </row>
    <row r="898" spans="2:3" ht="12.75">
      <c r="B898" s="39"/>
      <c r="C898" s="39"/>
    </row>
    <row r="899" spans="2:3" ht="12.75">
      <c r="B899" s="39"/>
      <c r="C899" s="39"/>
    </row>
    <row r="900" spans="2:3" ht="12.75">
      <c r="B900" s="39"/>
      <c r="C900" s="39"/>
    </row>
    <row r="901" spans="2:3" ht="12.75">
      <c r="B901" s="39"/>
      <c r="C901" s="39"/>
    </row>
    <row r="902" spans="2:3" ht="12.75">
      <c r="B902" s="39"/>
      <c r="C902" s="39"/>
    </row>
    <row r="903" spans="2:3" ht="12.75">
      <c r="B903" s="39"/>
      <c r="C903" s="39"/>
    </row>
    <row r="904" spans="2:3" ht="12.75">
      <c r="B904" s="39"/>
      <c r="C904" s="39"/>
    </row>
    <row r="905" spans="2:3" ht="12.75">
      <c r="B905" s="39"/>
      <c r="C905" s="39"/>
    </row>
    <row r="906" spans="2:3" ht="12.75">
      <c r="B906" s="39"/>
      <c r="C906" s="39"/>
    </row>
    <row r="907" spans="2:3" ht="12.75">
      <c r="B907" s="39"/>
      <c r="C907" s="39"/>
    </row>
    <row r="908" spans="2:3" ht="12.75">
      <c r="B908" s="39"/>
      <c r="C908" s="39"/>
    </row>
    <row r="909" spans="2:3" ht="12.75">
      <c r="B909" s="39"/>
      <c r="C909" s="39"/>
    </row>
    <row r="910" spans="2:3" ht="12.75">
      <c r="B910" s="39"/>
      <c r="C910" s="39"/>
    </row>
    <row r="911" spans="2:3" ht="12.75">
      <c r="B911" s="39"/>
      <c r="C911" s="39"/>
    </row>
    <row r="912" spans="2:3" ht="12.75">
      <c r="B912" s="39"/>
      <c r="C912" s="39"/>
    </row>
    <row r="913" spans="2:3" ht="12.75">
      <c r="B913" s="39"/>
      <c r="C913" s="39"/>
    </row>
    <row r="914" spans="2:3" ht="12.75">
      <c r="B914" s="39"/>
      <c r="C914" s="39"/>
    </row>
    <row r="915" spans="2:3" ht="12.75">
      <c r="B915" s="39"/>
      <c r="C915" s="39"/>
    </row>
    <row r="916" spans="2:3" ht="12.75">
      <c r="B916" s="39"/>
      <c r="C916" s="39"/>
    </row>
    <row r="917" spans="2:3" ht="12.75">
      <c r="B917" s="39"/>
      <c r="C917" s="39"/>
    </row>
    <row r="918" spans="2:3" ht="12.75">
      <c r="B918" s="39"/>
      <c r="C918" s="39"/>
    </row>
    <row r="919" spans="2:3" ht="12.75">
      <c r="B919" s="39"/>
      <c r="C919" s="39"/>
    </row>
    <row r="920" spans="2:3" ht="12.75">
      <c r="B920" s="39"/>
      <c r="C920" s="39"/>
    </row>
    <row r="921" spans="2:3" ht="12.75">
      <c r="B921" s="39"/>
      <c r="C921" s="39"/>
    </row>
    <row r="922" spans="2:3" ht="12.75">
      <c r="B922" s="39"/>
      <c r="C922" s="39"/>
    </row>
    <row r="923" spans="2:3" ht="12.75">
      <c r="B923" s="39"/>
      <c r="C923" s="39"/>
    </row>
    <row r="924" spans="2:3" ht="12.75">
      <c r="B924" s="39"/>
      <c r="C924" s="39"/>
    </row>
    <row r="925" spans="2:3" ht="12.75">
      <c r="B925" s="39"/>
      <c r="C925" s="39"/>
    </row>
    <row r="926" spans="2:3" ht="12.75">
      <c r="B926" s="39"/>
      <c r="C926" s="39"/>
    </row>
    <row r="927" spans="2:3" ht="12.75">
      <c r="B927" s="39"/>
      <c r="C927" s="39"/>
    </row>
    <row r="928" spans="2:3" ht="12.75">
      <c r="B928" s="39"/>
      <c r="C928" s="39"/>
    </row>
    <row r="929" spans="2:3" ht="12.75">
      <c r="B929" s="39"/>
      <c r="C929" s="39"/>
    </row>
    <row r="930" spans="2:3" ht="12.75">
      <c r="B930" s="39"/>
      <c r="C930" s="39"/>
    </row>
    <row r="931" spans="2:3" ht="12.75">
      <c r="B931" s="39"/>
      <c r="C931" s="39"/>
    </row>
    <row r="932" spans="2:3" ht="12.75">
      <c r="B932" s="39"/>
      <c r="C932" s="39"/>
    </row>
    <row r="933" spans="2:3" ht="12.75">
      <c r="B933" s="39"/>
      <c r="C933" s="39"/>
    </row>
    <row r="934" spans="2:3" ht="12.75">
      <c r="B934" s="39"/>
      <c r="C934" s="39"/>
    </row>
    <row r="935" spans="2:3" ht="12.75">
      <c r="B935" s="39"/>
      <c r="C935" s="39"/>
    </row>
    <row r="936" spans="2:3" ht="12.75">
      <c r="B936" s="39"/>
      <c r="C936" s="39"/>
    </row>
    <row r="937" spans="2:3" ht="12.75">
      <c r="B937" s="39"/>
      <c r="C937" s="39"/>
    </row>
    <row r="938" spans="2:3" ht="12.75">
      <c r="B938" s="39"/>
      <c r="C938" s="39"/>
    </row>
    <row r="939" spans="2:3" ht="12.75">
      <c r="B939" s="39"/>
      <c r="C939" s="39"/>
    </row>
    <row r="940" spans="2:3" ht="12.75">
      <c r="B940" s="39"/>
      <c r="C940" s="39"/>
    </row>
    <row r="941" spans="2:3" ht="12.75">
      <c r="B941" s="39"/>
      <c r="C941" s="39"/>
    </row>
    <row r="942" spans="2:3" ht="12.75">
      <c r="B942" s="39"/>
      <c r="C942" s="39"/>
    </row>
    <row r="943" spans="2:3" ht="12.75">
      <c r="B943" s="39"/>
      <c r="C943" s="39"/>
    </row>
    <row r="944" spans="2:3" ht="12.75">
      <c r="B944" s="39"/>
      <c r="C944" s="39"/>
    </row>
    <row r="945" spans="2:3" ht="12.75">
      <c r="B945" s="39"/>
      <c r="C945" s="39"/>
    </row>
    <row r="946" spans="2:3" ht="12.75">
      <c r="B946" s="39"/>
      <c r="C946" s="39"/>
    </row>
    <row r="947" spans="2:3" ht="12.75">
      <c r="B947" s="39"/>
      <c r="C947" s="39"/>
    </row>
    <row r="948" spans="2:3" ht="12.75">
      <c r="B948" s="39"/>
      <c r="C948" s="39"/>
    </row>
    <row r="949" spans="2:3" ht="12.75">
      <c r="B949" s="39"/>
      <c r="C949" s="39"/>
    </row>
    <row r="950" spans="2:3" ht="12.75">
      <c r="B950" s="39"/>
      <c r="C950" s="39"/>
    </row>
    <row r="951" spans="2:3" ht="12.75">
      <c r="B951" s="39"/>
      <c r="C951" s="39"/>
    </row>
    <row r="952" spans="2:3" ht="12.75">
      <c r="B952" s="39"/>
      <c r="C952" s="39"/>
    </row>
    <row r="953" spans="2:3" ht="12.75">
      <c r="B953" s="39"/>
      <c r="C953" s="39"/>
    </row>
    <row r="954" spans="2:3" ht="12.75">
      <c r="B954" s="39"/>
      <c r="C954" s="39"/>
    </row>
    <row r="955" spans="2:3" ht="12.75">
      <c r="B955" s="39"/>
      <c r="C955" s="39"/>
    </row>
    <row r="956" spans="2:3" ht="12.75">
      <c r="B956" s="39"/>
      <c r="C956" s="39"/>
    </row>
    <row r="957" spans="2:3" ht="12.75">
      <c r="B957" s="39"/>
      <c r="C957" s="39"/>
    </row>
    <row r="958" spans="2:3" ht="12.75">
      <c r="B958" s="39"/>
      <c r="C958" s="39"/>
    </row>
    <row r="959" spans="2:3" ht="12.75">
      <c r="B959" s="39"/>
      <c r="C959" s="39"/>
    </row>
    <row r="960" spans="2:3" ht="12.75">
      <c r="B960" s="39"/>
      <c r="C960" s="39"/>
    </row>
    <row r="961" spans="2:3" ht="12.75">
      <c r="B961" s="39"/>
      <c r="C961" s="39"/>
    </row>
    <row r="962" spans="2:3" ht="12.75">
      <c r="B962" s="39"/>
      <c r="C962" s="39"/>
    </row>
    <row r="963" spans="2:3" ht="12.75">
      <c r="B963" s="39"/>
      <c r="C963" s="39"/>
    </row>
    <row r="964" spans="2:3" ht="12.75">
      <c r="B964" s="39"/>
      <c r="C964" s="39"/>
    </row>
    <row r="965" spans="2:3" ht="12.75">
      <c r="B965" s="39"/>
      <c r="C965" s="39"/>
    </row>
    <row r="966" spans="2:3" ht="12.75">
      <c r="B966" s="39"/>
      <c r="C966" s="39"/>
    </row>
    <row r="967" spans="2:3" ht="12.75">
      <c r="B967" s="39"/>
      <c r="C967" s="39"/>
    </row>
    <row r="968" spans="2:3" ht="12.75">
      <c r="B968" s="39"/>
      <c r="C968" s="39"/>
    </row>
    <row r="969" spans="2:3" ht="12.75">
      <c r="B969" s="39"/>
      <c r="C969" s="39"/>
    </row>
    <row r="970" spans="2:3" ht="12.75">
      <c r="B970" s="39"/>
      <c r="C970" s="39"/>
    </row>
    <row r="971" spans="2:3" ht="12.75">
      <c r="B971" s="39"/>
      <c r="C971" s="39"/>
    </row>
    <row r="972" spans="2:3" ht="12.75">
      <c r="B972" s="39"/>
      <c r="C972" s="39"/>
    </row>
    <row r="973" spans="2:3" ht="12.75">
      <c r="B973" s="39"/>
      <c r="C973" s="39"/>
    </row>
    <row r="974" spans="2:3" ht="12.75">
      <c r="B974" s="39"/>
      <c r="C974" s="39"/>
    </row>
    <row r="975" spans="2:3" ht="12.75">
      <c r="B975" s="39"/>
      <c r="C975" s="39"/>
    </row>
    <row r="976" spans="2:3" ht="12.75">
      <c r="B976" s="39"/>
      <c r="C976" s="39"/>
    </row>
    <row r="977" spans="2:3" ht="12.75">
      <c r="B977" s="39"/>
      <c r="C977" s="39"/>
    </row>
    <row r="978" spans="2:3" ht="12.75">
      <c r="B978" s="39"/>
      <c r="C978" s="39"/>
    </row>
    <row r="979" spans="2:3" ht="12.75">
      <c r="B979" s="39"/>
      <c r="C979" s="39"/>
    </row>
    <row r="980" spans="2:3" ht="12.75">
      <c r="B980" s="39"/>
      <c r="C980" s="39"/>
    </row>
    <row r="981" spans="2:3" ht="12.75">
      <c r="B981" s="39"/>
      <c r="C981" s="39"/>
    </row>
    <row r="982" spans="2:3" ht="12.75">
      <c r="B982" s="39"/>
      <c r="C982" s="39"/>
    </row>
    <row r="983" spans="2:3" ht="12.75">
      <c r="B983" s="39"/>
      <c r="C983" s="39"/>
    </row>
    <row r="984" spans="2:3" ht="12.75">
      <c r="B984" s="39"/>
      <c r="C984" s="39"/>
    </row>
    <row r="985" spans="2:3" ht="12.75">
      <c r="B985" s="39"/>
      <c r="C985" s="39"/>
    </row>
    <row r="986" spans="2:3" ht="12.75">
      <c r="B986" s="39"/>
      <c r="C986" s="39"/>
    </row>
    <row r="987" spans="2:3" ht="12.75">
      <c r="B987" s="39"/>
      <c r="C987" s="39"/>
    </row>
    <row r="988" spans="2:3" ht="12.75">
      <c r="B988" s="39"/>
      <c r="C988" s="39"/>
    </row>
    <row r="989" spans="2:3" ht="12.75">
      <c r="B989" s="39"/>
      <c r="C989" s="39"/>
    </row>
    <row r="990" spans="2:3" ht="12.75">
      <c r="B990" s="39"/>
      <c r="C990" s="39"/>
    </row>
    <row r="991" spans="2:3" ht="12.75">
      <c r="B991" s="39"/>
      <c r="C991" s="39"/>
    </row>
    <row r="992" spans="2:3" ht="12.75">
      <c r="B992" s="39"/>
      <c r="C992" s="39"/>
    </row>
    <row r="993" spans="2:3" ht="12.75">
      <c r="B993" s="39"/>
      <c r="C993" s="39"/>
    </row>
    <row r="994" spans="2:3" ht="12.75">
      <c r="B994" s="39"/>
      <c r="C994" s="39"/>
    </row>
    <row r="995" spans="2:3" ht="12.75">
      <c r="B995" s="39"/>
      <c r="C995" s="39"/>
    </row>
    <row r="996" spans="2:3" ht="12.75">
      <c r="B996" s="39"/>
      <c r="C996" s="39"/>
    </row>
    <row r="997" spans="2:3" ht="12.75">
      <c r="B997" s="39"/>
      <c r="C997" s="39"/>
    </row>
    <row r="998" spans="2:3" ht="12.75">
      <c r="B998" s="39"/>
      <c r="C998" s="39"/>
    </row>
    <row r="999" spans="2:3" ht="12.75">
      <c r="B999" s="39"/>
      <c r="C999" s="39"/>
    </row>
    <row r="1000" spans="2:3" ht="12.75">
      <c r="B1000" s="39"/>
      <c r="C1000" s="39"/>
    </row>
    <row r="1001" spans="2:3" ht="12.75">
      <c r="B1001" s="39"/>
      <c r="C1001" s="39"/>
    </row>
    <row r="1002" spans="2:3" ht="12.75">
      <c r="B1002" s="39"/>
      <c r="C1002" s="39"/>
    </row>
    <row r="1003" spans="2:3" ht="12.75">
      <c r="B1003" s="39"/>
      <c r="C1003" s="39"/>
    </row>
    <row r="1004" spans="2:3" ht="12.75">
      <c r="B1004" s="39"/>
      <c r="C1004" s="39"/>
    </row>
    <row r="1005" spans="2:3" ht="12.75">
      <c r="B1005" s="39"/>
      <c r="C1005" s="39"/>
    </row>
    <row r="1006" spans="2:3" ht="12.75">
      <c r="B1006" s="39"/>
      <c r="C1006" s="39"/>
    </row>
    <row r="1007" spans="2:3" ht="12.75">
      <c r="B1007" s="39"/>
      <c r="C1007" s="39"/>
    </row>
    <row r="1008" spans="2:3" ht="12.75">
      <c r="B1008" s="39"/>
      <c r="C1008" s="39"/>
    </row>
    <row r="1009" spans="2:3" ht="12.75">
      <c r="B1009" s="39"/>
      <c r="C1009" s="39"/>
    </row>
    <row r="1010" spans="2:3" ht="12.75">
      <c r="B1010" s="39"/>
      <c r="C1010" s="39"/>
    </row>
    <row r="1011" spans="2:3" ht="12.75">
      <c r="B1011" s="39"/>
      <c r="C1011" s="39"/>
    </row>
    <row r="1012" spans="2:3" ht="12.75">
      <c r="B1012" s="39"/>
      <c r="C1012" s="39"/>
    </row>
    <row r="1013" spans="2:3" ht="12.75">
      <c r="B1013" s="39"/>
      <c r="C1013" s="39"/>
    </row>
    <row r="1014" spans="2:3" ht="12.75">
      <c r="B1014" s="39"/>
      <c r="C1014" s="39"/>
    </row>
    <row r="1015" spans="2:3" ht="12.75">
      <c r="B1015" s="39"/>
      <c r="C1015" s="39"/>
    </row>
    <row r="1016" spans="2:3" ht="12.75">
      <c r="B1016" s="39"/>
      <c r="C1016" s="39"/>
    </row>
    <row r="1017" spans="2:3" ht="12.75">
      <c r="B1017" s="39"/>
      <c r="C1017" s="39"/>
    </row>
    <row r="1018" spans="2:3" ht="12.75">
      <c r="B1018" s="39"/>
      <c r="C1018" s="39"/>
    </row>
    <row r="1019" spans="2:3" ht="12.75">
      <c r="B1019" s="39"/>
      <c r="C1019" s="39"/>
    </row>
    <row r="1020" spans="2:3" ht="12.75">
      <c r="B1020" s="39"/>
      <c r="C1020" s="39"/>
    </row>
    <row r="1021" spans="2:3" ht="12.75">
      <c r="B1021" s="39"/>
      <c r="C1021" s="39"/>
    </row>
    <row r="1022" spans="2:3" ht="12.75">
      <c r="B1022" s="39"/>
      <c r="C1022" s="39"/>
    </row>
    <row r="1023" spans="2:3" ht="12.75">
      <c r="B1023" s="39"/>
      <c r="C1023" s="39"/>
    </row>
    <row r="1024" spans="2:3" ht="12.75">
      <c r="B1024" s="39"/>
      <c r="C1024" s="39"/>
    </row>
    <row r="1025" spans="2:3" ht="12.75">
      <c r="B1025" s="39"/>
      <c r="C1025" s="39"/>
    </row>
    <row r="1026" spans="2:3" ht="12.75">
      <c r="B1026" s="39"/>
      <c r="C1026" s="39"/>
    </row>
    <row r="1027" spans="2:3" ht="12.75">
      <c r="B1027" s="39"/>
      <c r="C1027" s="39"/>
    </row>
    <row r="1028" spans="2:3" ht="12.75">
      <c r="B1028" s="39"/>
      <c r="C1028" s="39"/>
    </row>
    <row r="1029" spans="2:3" ht="12.75">
      <c r="B1029" s="39"/>
      <c r="C1029" s="39"/>
    </row>
    <row r="1030" spans="2:3" ht="12.75">
      <c r="B1030" s="39"/>
      <c r="C1030" s="39"/>
    </row>
    <row r="1031" spans="2:3" ht="12.75">
      <c r="B1031" s="39"/>
      <c r="C1031" s="39"/>
    </row>
    <row r="1032" spans="2:3" ht="12.75">
      <c r="B1032" s="39"/>
      <c r="C1032" s="39"/>
    </row>
    <row r="1033" spans="2:3" ht="12.75">
      <c r="B1033" s="39"/>
      <c r="C1033" s="39"/>
    </row>
    <row r="1034" spans="2:3" ht="12.75">
      <c r="B1034" s="39"/>
      <c r="C1034" s="39"/>
    </row>
    <row r="1035" spans="2:3" ht="12.75">
      <c r="B1035" s="39"/>
      <c r="C1035" s="39"/>
    </row>
    <row r="1036" spans="2:3" ht="12.75">
      <c r="B1036" s="39"/>
      <c r="C1036" s="39"/>
    </row>
    <row r="1037" spans="2:3" ht="12.75">
      <c r="B1037" s="39"/>
      <c r="C1037" s="39"/>
    </row>
    <row r="1038" spans="2:3" ht="12.75">
      <c r="B1038" s="39"/>
      <c r="C1038" s="39"/>
    </row>
    <row r="1039" spans="2:3" ht="12.75">
      <c r="B1039" s="39"/>
      <c r="C1039" s="39"/>
    </row>
    <row r="1040" spans="2:3" ht="12.75">
      <c r="B1040" s="39"/>
      <c r="C1040" s="39"/>
    </row>
    <row r="1041" spans="2:3" ht="12.75">
      <c r="B1041" s="39"/>
      <c r="C1041" s="39"/>
    </row>
    <row r="1042" spans="2:3" ht="12.75">
      <c r="B1042" s="39"/>
      <c r="C1042" s="39"/>
    </row>
    <row r="1043" spans="2:3" ht="12.75">
      <c r="B1043" s="39"/>
      <c r="C1043" s="39"/>
    </row>
    <row r="1044" spans="2:3" ht="12.75">
      <c r="B1044" s="39"/>
      <c r="C1044" s="39"/>
    </row>
    <row r="1045" spans="2:3" ht="12.75">
      <c r="B1045" s="39"/>
      <c r="C1045" s="39"/>
    </row>
    <row r="1046" spans="2:3" ht="12.75">
      <c r="B1046" s="39"/>
      <c r="C1046" s="39"/>
    </row>
    <row r="1047" spans="2:3" ht="12.75">
      <c r="B1047" s="39"/>
      <c r="C1047" s="39"/>
    </row>
    <row r="1048" spans="2:3" ht="12.75">
      <c r="B1048" s="39"/>
      <c r="C1048" s="39"/>
    </row>
    <row r="1049" spans="2:3" ht="12.75">
      <c r="B1049" s="39"/>
      <c r="C1049" s="39"/>
    </row>
    <row r="1050" spans="2:3" ht="12.75">
      <c r="B1050" s="39"/>
      <c r="C1050" s="39"/>
    </row>
    <row r="1051" spans="2:3" ht="12.75">
      <c r="B1051" s="39"/>
      <c r="C1051" s="39"/>
    </row>
    <row r="1052" spans="2:3" ht="12.75">
      <c r="B1052" s="39"/>
      <c r="C1052" s="39"/>
    </row>
    <row r="1053" spans="2:3" ht="12.75">
      <c r="B1053" s="39"/>
      <c r="C1053" s="39"/>
    </row>
    <row r="1054" spans="2:3" ht="12.75">
      <c r="B1054" s="39"/>
      <c r="C1054" s="39"/>
    </row>
    <row r="1055" spans="2:3" ht="12.75">
      <c r="B1055" s="39"/>
      <c r="C1055" s="39"/>
    </row>
    <row r="1056" spans="2:3" ht="12.75">
      <c r="B1056" s="39"/>
      <c r="C1056" s="39"/>
    </row>
    <row r="1057" spans="2:3" ht="12.75">
      <c r="B1057" s="39"/>
      <c r="C1057" s="39"/>
    </row>
    <row r="1058" spans="2:3" ht="12.75">
      <c r="B1058" s="39"/>
      <c r="C1058" s="39"/>
    </row>
    <row r="1059" spans="2:3" ht="12.75">
      <c r="B1059" s="39"/>
      <c r="C1059" s="39"/>
    </row>
    <row r="1060" spans="2:3" ht="12.75">
      <c r="B1060" s="39"/>
      <c r="C1060" s="39"/>
    </row>
    <row r="1061" spans="2:3" ht="12.75">
      <c r="B1061" s="39"/>
      <c r="C1061" s="39"/>
    </row>
    <row r="1062" spans="2:3" ht="12.75">
      <c r="B1062" s="39"/>
      <c r="C1062" s="39"/>
    </row>
    <row r="1063" spans="2:3" ht="12.75">
      <c r="B1063" s="39"/>
      <c r="C1063" s="39"/>
    </row>
    <row r="1064" spans="2:3" ht="12.75">
      <c r="B1064" s="39"/>
      <c r="C1064" s="39"/>
    </row>
    <row r="1065" spans="2:3" ht="12.75">
      <c r="B1065" s="39"/>
      <c r="C1065" s="39"/>
    </row>
    <row r="1066" spans="2:3" ht="12.75">
      <c r="B1066" s="39"/>
      <c r="C1066" s="39"/>
    </row>
    <row r="1067" spans="2:3" ht="12.75">
      <c r="B1067" s="39"/>
      <c r="C1067" s="39"/>
    </row>
    <row r="1068" spans="2:3" ht="12.75">
      <c r="B1068" s="39"/>
      <c r="C1068" s="39"/>
    </row>
    <row r="1069" spans="2:3" ht="12.75">
      <c r="B1069" s="39"/>
      <c r="C1069" s="39"/>
    </row>
    <row r="1070" spans="2:3" ht="12.75">
      <c r="B1070" s="39"/>
      <c r="C1070" s="39"/>
    </row>
    <row r="1071" spans="2:3" ht="12.75">
      <c r="B1071" s="39"/>
      <c r="C1071" s="39"/>
    </row>
    <row r="1072" spans="2:3" ht="12.75">
      <c r="B1072" s="39"/>
      <c r="C1072" s="39"/>
    </row>
    <row r="1073" spans="2:3" ht="12.75">
      <c r="B1073" s="39"/>
      <c r="C1073" s="39"/>
    </row>
    <row r="1074" spans="2:3" ht="12.75">
      <c r="B1074" s="39"/>
      <c r="C1074" s="39"/>
    </row>
    <row r="1075" spans="2:3" ht="12.75">
      <c r="B1075" s="39"/>
      <c r="C1075" s="39"/>
    </row>
    <row r="1076" spans="2:3" ht="12.75">
      <c r="B1076" s="39"/>
      <c r="C1076" s="39"/>
    </row>
    <row r="1077" spans="2:3" ht="12.75">
      <c r="B1077" s="39"/>
      <c r="C1077" s="39"/>
    </row>
    <row r="1078" spans="2:3" ht="12.75">
      <c r="B1078" s="39"/>
      <c r="C1078" s="39"/>
    </row>
    <row r="1079" spans="2:3" ht="12.75">
      <c r="B1079" s="39"/>
      <c r="C1079" s="39"/>
    </row>
    <row r="1080" spans="2:3" ht="12.75">
      <c r="B1080" s="39"/>
      <c r="C1080" s="39"/>
    </row>
    <row r="1081" spans="2:3" ht="12.75">
      <c r="B1081" s="39"/>
      <c r="C1081" s="39"/>
    </row>
    <row r="1082" spans="2:3" ht="12.75">
      <c r="B1082" s="39"/>
      <c r="C1082" s="39"/>
    </row>
    <row r="1083" spans="2:3" ht="12.75">
      <c r="B1083" s="39"/>
      <c r="C1083" s="39"/>
    </row>
    <row r="1084" spans="2:3" ht="12.75">
      <c r="B1084" s="39"/>
      <c r="C1084" s="39"/>
    </row>
    <row r="1085" spans="2:3" ht="12.75">
      <c r="B1085" s="39"/>
      <c r="C1085" s="39"/>
    </row>
    <row r="1086" spans="2:3" ht="12.75">
      <c r="B1086" s="39"/>
      <c r="C1086" s="39"/>
    </row>
    <row r="1087" spans="2:3" ht="12.75">
      <c r="B1087" s="39"/>
      <c r="C1087" s="39"/>
    </row>
    <row r="1088" spans="2:3" ht="12.75">
      <c r="B1088" s="39"/>
      <c r="C1088" s="39"/>
    </row>
    <row r="1089" spans="2:3" ht="12.75">
      <c r="B1089" s="39"/>
      <c r="C1089" s="39"/>
    </row>
    <row r="1090" spans="2:3" ht="12.75">
      <c r="B1090" s="39"/>
      <c r="C1090" s="39"/>
    </row>
    <row r="1091" spans="2:3" ht="12.75">
      <c r="B1091" s="39"/>
      <c r="C1091" s="39"/>
    </row>
    <row r="1092" spans="2:3" ht="12.75">
      <c r="B1092" s="39"/>
      <c r="C1092" s="39"/>
    </row>
    <row r="1093" spans="2:3" ht="12.75">
      <c r="B1093" s="39"/>
      <c r="C1093" s="39"/>
    </row>
    <row r="1094" spans="2:3" ht="12.75">
      <c r="B1094" s="39"/>
      <c r="C1094" s="39"/>
    </row>
    <row r="1095" spans="2:3" ht="12.75">
      <c r="B1095" s="39"/>
      <c r="C1095" s="39"/>
    </row>
    <row r="1096" spans="2:3" ht="12.75">
      <c r="B1096" s="39"/>
      <c r="C1096" s="39"/>
    </row>
    <row r="1097" spans="2:3" ht="12.75">
      <c r="B1097" s="39"/>
      <c r="C1097" s="39"/>
    </row>
    <row r="1098" spans="2:3" ht="12.75">
      <c r="B1098" s="39"/>
      <c r="C1098" s="39"/>
    </row>
    <row r="1099" spans="2:3" ht="12.75">
      <c r="B1099" s="39"/>
      <c r="C1099" s="39"/>
    </row>
    <row r="1100" spans="2:3" ht="12.75">
      <c r="B1100" s="39"/>
      <c r="C1100" s="39"/>
    </row>
    <row r="1101" spans="2:3" ht="12.75">
      <c r="B1101" s="39"/>
      <c r="C1101" s="39"/>
    </row>
    <row r="1102" spans="2:3" ht="12.75">
      <c r="B1102" s="39"/>
      <c r="C1102" s="39"/>
    </row>
    <row r="1103" spans="2:3" ht="12.75">
      <c r="B1103" s="39"/>
      <c r="C1103" s="39"/>
    </row>
    <row r="1104" spans="2:3" ht="12.75">
      <c r="B1104" s="39"/>
      <c r="C1104" s="39"/>
    </row>
    <row r="1105" spans="2:3" ht="12.75">
      <c r="B1105" s="39"/>
      <c r="C1105" s="39"/>
    </row>
    <row r="1106" spans="2:3" ht="12.75">
      <c r="B1106" s="39"/>
      <c r="C1106" s="39"/>
    </row>
    <row r="1107" spans="2:3" ht="12.75">
      <c r="B1107" s="39"/>
      <c r="C1107" s="39"/>
    </row>
    <row r="1108" spans="2:3" ht="12.75">
      <c r="B1108" s="39"/>
      <c r="C1108" s="39"/>
    </row>
    <row r="1109" spans="2:3" ht="12.75">
      <c r="B1109" s="39"/>
      <c r="C1109" s="39"/>
    </row>
    <row r="1110" spans="2:3" ht="12.75">
      <c r="B1110" s="39"/>
      <c r="C1110" s="39"/>
    </row>
    <row r="1111" spans="2:3" ht="12.75">
      <c r="B1111" s="39"/>
      <c r="C1111" s="39"/>
    </row>
    <row r="1112" spans="2:3" ht="12.75">
      <c r="B1112" s="39"/>
      <c r="C1112" s="39"/>
    </row>
    <row r="1113" spans="2:3" ht="12.75">
      <c r="B1113" s="39"/>
      <c r="C1113" s="39"/>
    </row>
    <row r="1114" spans="2:3" ht="12.75">
      <c r="B1114" s="39"/>
      <c r="C1114" s="39"/>
    </row>
    <row r="1115" spans="2:3" ht="12.75">
      <c r="B1115" s="39"/>
      <c r="C1115" s="39"/>
    </row>
    <row r="1116" spans="2:3" ht="12.75">
      <c r="B1116" s="39"/>
      <c r="C1116" s="39"/>
    </row>
    <row r="1117" spans="2:3" ht="12.75">
      <c r="B1117" s="39"/>
      <c r="C1117" s="39"/>
    </row>
    <row r="1118" spans="2:3" ht="12.75">
      <c r="B1118" s="39"/>
      <c r="C1118" s="39"/>
    </row>
    <row r="1119" spans="2:3" ht="12.75">
      <c r="B1119" s="39"/>
      <c r="C1119" s="39"/>
    </row>
    <row r="1120" spans="2:3" ht="12.75">
      <c r="B1120" s="39"/>
      <c r="C1120" s="39"/>
    </row>
    <row r="1121" spans="2:3" ht="12.75">
      <c r="B1121" s="39"/>
      <c r="C1121" s="39"/>
    </row>
    <row r="1122" spans="2:3" ht="12.75">
      <c r="B1122" s="39"/>
      <c r="C1122" s="39"/>
    </row>
    <row r="1123" spans="2:3" ht="12.75">
      <c r="B1123" s="39"/>
      <c r="C1123" s="39"/>
    </row>
    <row r="1124" spans="2:3" ht="12.75">
      <c r="B1124" s="39"/>
      <c r="C1124" s="39"/>
    </row>
    <row r="1125" spans="2:3" ht="12.75">
      <c r="B1125" s="39"/>
      <c r="C1125" s="39"/>
    </row>
    <row r="1126" spans="2:3" ht="12.75">
      <c r="B1126" s="39"/>
      <c r="C1126" s="39"/>
    </row>
    <row r="1127" spans="2:3" ht="12.75">
      <c r="B1127" s="39"/>
      <c r="C1127" s="39"/>
    </row>
    <row r="1128" spans="2:3" ht="12.75">
      <c r="B1128" s="39"/>
      <c r="C1128" s="39"/>
    </row>
    <row r="1129" spans="2:3" ht="12.75">
      <c r="B1129" s="39"/>
      <c r="C1129" s="39"/>
    </row>
    <row r="1130" spans="2:3" ht="12.75">
      <c r="B1130" s="39"/>
      <c r="C1130" s="39"/>
    </row>
    <row r="1131" spans="2:3" ht="12.75">
      <c r="B1131" s="39"/>
      <c r="C1131" s="39"/>
    </row>
    <row r="1132" spans="2:3" ht="12.75">
      <c r="B1132" s="39"/>
      <c r="C1132" s="39"/>
    </row>
    <row r="1133" spans="2:3" ht="12.75">
      <c r="B1133" s="39"/>
      <c r="C1133" s="39"/>
    </row>
    <row r="1134" spans="2:3" ht="12.75">
      <c r="B1134" s="39"/>
      <c r="C1134" s="39"/>
    </row>
    <row r="1135" spans="2:3" ht="12.75">
      <c r="B1135" s="39"/>
      <c r="C1135" s="39"/>
    </row>
    <row r="1136" spans="2:3" ht="12.75">
      <c r="B1136" s="39"/>
      <c r="C1136" s="39"/>
    </row>
    <row r="1137" spans="2:3" ht="12.75">
      <c r="B1137" s="39"/>
      <c r="C1137" s="39"/>
    </row>
    <row r="1138" spans="2:3" ht="12.75">
      <c r="B1138" s="39"/>
      <c r="C1138" s="39"/>
    </row>
    <row r="1139" spans="2:3" ht="12.75">
      <c r="B1139" s="39"/>
      <c r="C1139" s="39"/>
    </row>
    <row r="1140" spans="2:3" ht="12.75">
      <c r="B1140" s="39"/>
      <c r="C1140" s="39"/>
    </row>
    <row r="1141" spans="2:3" ht="12.75">
      <c r="B1141" s="39"/>
      <c r="C1141" s="39"/>
    </row>
    <row r="1142" spans="2:3" ht="12.75">
      <c r="B1142" s="39"/>
      <c r="C1142" s="39"/>
    </row>
    <row r="1143" spans="2:3" ht="12.75">
      <c r="B1143" s="39"/>
      <c r="C1143" s="39"/>
    </row>
    <row r="1144" spans="2:3" ht="12.75">
      <c r="B1144" s="39"/>
      <c r="C1144" s="39"/>
    </row>
    <row r="1145" spans="2:3" ht="12.75">
      <c r="B1145" s="39"/>
      <c r="C1145" s="39"/>
    </row>
    <row r="1146" spans="2:3" ht="12.75">
      <c r="B1146" s="39"/>
      <c r="C1146" s="39"/>
    </row>
    <row r="1147" spans="2:3" ht="12.75">
      <c r="B1147" s="39"/>
      <c r="C1147" s="39"/>
    </row>
    <row r="1148" spans="2:3" ht="12.75">
      <c r="B1148" s="39"/>
      <c r="C1148" s="39"/>
    </row>
    <row r="1149" spans="2:3" ht="12.75">
      <c r="B1149" s="39"/>
      <c r="C1149" s="39"/>
    </row>
    <row r="1150" spans="2:3" ht="12.75">
      <c r="B1150" s="39"/>
      <c r="C1150" s="39"/>
    </row>
    <row r="1151" spans="2:3" ht="12.75">
      <c r="B1151" s="39"/>
      <c r="C1151" s="39"/>
    </row>
    <row r="1152" spans="2:3" ht="12.75">
      <c r="B1152" s="39"/>
      <c r="C1152" s="39"/>
    </row>
    <row r="1153" spans="2:3" ht="12.75">
      <c r="B1153" s="39"/>
      <c r="C1153" s="39"/>
    </row>
    <row r="1154" spans="2:3" ht="12.75">
      <c r="B1154" s="39"/>
      <c r="C1154" s="39"/>
    </row>
    <row r="1155" spans="2:3" ht="12.75">
      <c r="B1155" s="39"/>
      <c r="C1155" s="39"/>
    </row>
    <row r="1156" spans="2:3" ht="12.75">
      <c r="B1156" s="39"/>
      <c r="C1156" s="39"/>
    </row>
    <row r="1157" spans="2:3" ht="12.75">
      <c r="B1157" s="39"/>
      <c r="C1157" s="39"/>
    </row>
    <row r="1158" spans="2:3" ht="12.75">
      <c r="B1158" s="39"/>
      <c r="C1158" s="39"/>
    </row>
    <row r="1159" spans="2:3" ht="12.75">
      <c r="B1159" s="39"/>
      <c r="C1159" s="39"/>
    </row>
    <row r="1160" spans="2:3" ht="12.75">
      <c r="B1160" s="39"/>
      <c r="C1160" s="39"/>
    </row>
    <row r="1161" spans="2:3" ht="12.75">
      <c r="B1161" s="39"/>
      <c r="C1161" s="39"/>
    </row>
    <row r="1162" spans="2:3" ht="12.75">
      <c r="B1162" s="39"/>
      <c r="C1162" s="39"/>
    </row>
    <row r="1163" spans="2:3" ht="12.75">
      <c r="B1163" s="39"/>
      <c r="C1163" s="39"/>
    </row>
    <row r="1164" spans="2:3" ht="12.75">
      <c r="B1164" s="39"/>
      <c r="C1164" s="39"/>
    </row>
    <row r="1165" spans="2:3" ht="12.75">
      <c r="B1165" s="39"/>
      <c r="C1165" s="39"/>
    </row>
    <row r="1166" spans="2:3" ht="12.75">
      <c r="B1166" s="39"/>
      <c r="C1166" s="39"/>
    </row>
    <row r="1167" spans="2:3" ht="12.75">
      <c r="B1167" s="39"/>
      <c r="C1167" s="39"/>
    </row>
    <row r="1168" spans="2:3" ht="12.75">
      <c r="B1168" s="39"/>
      <c r="C1168" s="39"/>
    </row>
    <row r="1169" spans="2:3" ht="12.75">
      <c r="B1169" s="39"/>
      <c r="C1169" s="39"/>
    </row>
    <row r="1170" spans="2:3" ht="12.75">
      <c r="B1170" s="39"/>
      <c r="C1170" s="39"/>
    </row>
    <row r="1171" spans="2:3" ht="12.75">
      <c r="B1171" s="39"/>
      <c r="C1171" s="39"/>
    </row>
    <row r="1172" spans="2:3" ht="12.75">
      <c r="B1172" s="39"/>
      <c r="C1172" s="39"/>
    </row>
    <row r="1173" spans="2:3" ht="12.75">
      <c r="B1173" s="39"/>
      <c r="C1173" s="39"/>
    </row>
    <row r="1174" spans="2:3" ht="12.75">
      <c r="B1174" s="39"/>
      <c r="C1174" s="39"/>
    </row>
    <row r="1175" spans="2:3" ht="12.75">
      <c r="B1175" s="39"/>
      <c r="C1175" s="39"/>
    </row>
    <row r="1176" spans="2:3" ht="12.75">
      <c r="B1176" s="39"/>
      <c r="C1176" s="39"/>
    </row>
    <row r="1177" spans="2:3" ht="12.75">
      <c r="B1177" s="39"/>
      <c r="C1177" s="39"/>
    </row>
    <row r="1178" spans="2:3" ht="12.75">
      <c r="B1178" s="39"/>
      <c r="C1178" s="39"/>
    </row>
    <row r="1179" spans="2:3" ht="12.75">
      <c r="B1179" s="39"/>
      <c r="C1179" s="39"/>
    </row>
    <row r="1180" spans="2:3" ht="12.75">
      <c r="B1180" s="39"/>
      <c r="C1180" s="39"/>
    </row>
    <row r="1181" spans="2:3" ht="12.75">
      <c r="B1181" s="39"/>
      <c r="C1181" s="39"/>
    </row>
    <row r="1182" spans="2:3" ht="12.75">
      <c r="B1182" s="39"/>
      <c r="C1182" s="39"/>
    </row>
    <row r="1183" spans="2:3" ht="12.75">
      <c r="B1183" s="39"/>
      <c r="C1183" s="39"/>
    </row>
    <row r="1184" spans="2:3" ht="12.75">
      <c r="B1184" s="39"/>
      <c r="C1184" s="39"/>
    </row>
    <row r="1185" spans="2:3" ht="12.75">
      <c r="B1185" s="39"/>
      <c r="C1185" s="39"/>
    </row>
    <row r="1186" spans="2:3" ht="12.75">
      <c r="B1186" s="39"/>
      <c r="C1186" s="39"/>
    </row>
    <row r="1187" spans="2:3" ht="12.75">
      <c r="B1187" s="39"/>
      <c r="C1187" s="39"/>
    </row>
    <row r="1188" spans="2:3" ht="12.75">
      <c r="B1188" s="39"/>
      <c r="C1188" s="39"/>
    </row>
    <row r="1189" spans="2:3" ht="12.75">
      <c r="B1189" s="39"/>
      <c r="C1189" s="39"/>
    </row>
    <row r="1190" spans="2:3" ht="12.75">
      <c r="B1190" s="39"/>
      <c r="C1190" s="39"/>
    </row>
    <row r="1191" spans="2:3" ht="12.75">
      <c r="B1191" s="39"/>
      <c r="C1191" s="39"/>
    </row>
    <row r="1192" spans="2:3" ht="12.75">
      <c r="B1192" s="39"/>
      <c r="C1192" s="39"/>
    </row>
    <row r="1193" spans="2:3" ht="12.75">
      <c r="B1193" s="39"/>
      <c r="C1193" s="39"/>
    </row>
    <row r="1194" spans="2:3" ht="12.75">
      <c r="B1194" s="39"/>
      <c r="C1194" s="39"/>
    </row>
    <row r="1195" spans="2:3" ht="12.75">
      <c r="B1195" s="39"/>
      <c r="C1195" s="39"/>
    </row>
    <row r="1196" spans="2:3" ht="12.75">
      <c r="B1196" s="39"/>
      <c r="C1196" s="39"/>
    </row>
    <row r="1197" spans="2:3" ht="12.75">
      <c r="B1197" s="39"/>
      <c r="C1197" s="39"/>
    </row>
    <row r="1198" spans="2:3" ht="12.75">
      <c r="B1198" s="39"/>
      <c r="C1198" s="39"/>
    </row>
    <row r="1199" spans="2:3" ht="12.75">
      <c r="B1199" s="39"/>
      <c r="C1199" s="39"/>
    </row>
    <row r="1200" spans="2:3" ht="12.75">
      <c r="B1200" s="39"/>
      <c r="C1200" s="39"/>
    </row>
    <row r="1201" spans="2:3" ht="12.75">
      <c r="B1201" s="39"/>
      <c r="C1201" s="39"/>
    </row>
    <row r="1202" spans="2:3" ht="12.75">
      <c r="B1202" s="39"/>
      <c r="C1202" s="39"/>
    </row>
    <row r="1203" spans="2:3" ht="12.75">
      <c r="B1203" s="39"/>
      <c r="C1203" s="39"/>
    </row>
    <row r="1204" spans="2:3" ht="12.75">
      <c r="B1204" s="39"/>
      <c r="C1204" s="39"/>
    </row>
    <row r="1205" spans="2:3" ht="12.75">
      <c r="B1205" s="39"/>
      <c r="C1205" s="39"/>
    </row>
    <row r="1206" spans="2:3" ht="12.75">
      <c r="B1206" s="39"/>
      <c r="C1206" s="39"/>
    </row>
    <row r="1207" spans="2:3" ht="12.75">
      <c r="B1207" s="39"/>
      <c r="C1207" s="39"/>
    </row>
    <row r="1208" spans="2:3" ht="12.75">
      <c r="B1208" s="39"/>
      <c r="C1208" s="39"/>
    </row>
    <row r="1209" spans="2:3" ht="12.75">
      <c r="B1209" s="39"/>
      <c r="C1209" s="39"/>
    </row>
    <row r="1210" spans="2:3" ht="12.75">
      <c r="B1210" s="39"/>
      <c r="C1210" s="39"/>
    </row>
    <row r="1211" spans="2:3" ht="12.75">
      <c r="B1211" s="39"/>
      <c r="C1211" s="39"/>
    </row>
    <row r="1212" spans="2:3" ht="12.75">
      <c r="B1212" s="39"/>
      <c r="C1212" s="39"/>
    </row>
    <row r="1213" spans="2:3" ht="12.75">
      <c r="B1213" s="39"/>
      <c r="C1213" s="39"/>
    </row>
    <row r="1214" spans="2:3" ht="12.75">
      <c r="B1214" s="39"/>
      <c r="C1214" s="39"/>
    </row>
    <row r="1215" spans="2:3" ht="12.75">
      <c r="B1215" s="39"/>
      <c r="C1215" s="39"/>
    </row>
    <row r="1216" spans="2:3" ht="12.75">
      <c r="B1216" s="39"/>
      <c r="C1216" s="39"/>
    </row>
    <row r="1217" spans="2:3" ht="12.75">
      <c r="B1217" s="39"/>
      <c r="C1217" s="39"/>
    </row>
    <row r="1218" spans="2:3" ht="12.75">
      <c r="B1218" s="39"/>
      <c r="C1218" s="39"/>
    </row>
    <row r="1219" spans="2:3" ht="12.75">
      <c r="B1219" s="39"/>
      <c r="C1219" s="39"/>
    </row>
    <row r="1220" spans="2:3" ht="12.75">
      <c r="B1220" s="39"/>
      <c r="C1220" s="39"/>
    </row>
    <row r="1221" spans="2:3" ht="12.75">
      <c r="B1221" s="39"/>
      <c r="C1221" s="39"/>
    </row>
    <row r="1222" spans="2:3" ht="12.75">
      <c r="B1222" s="39"/>
      <c r="C1222" s="39"/>
    </row>
    <row r="1223" spans="2:3" ht="12.75">
      <c r="B1223" s="39"/>
      <c r="C1223" s="39"/>
    </row>
    <row r="1224" spans="2:3" ht="12.75">
      <c r="B1224" s="39"/>
      <c r="C1224" s="39"/>
    </row>
    <row r="1225" spans="2:3" ht="12.75">
      <c r="B1225" s="39"/>
      <c r="C1225" s="39"/>
    </row>
    <row r="1226" spans="2:3" ht="12.75">
      <c r="B1226" s="39"/>
      <c r="C1226" s="39"/>
    </row>
    <row r="1227" spans="2:3" ht="12.75">
      <c r="B1227" s="39"/>
      <c r="C1227" s="39"/>
    </row>
    <row r="1228" spans="2:3" ht="12.75">
      <c r="B1228" s="39"/>
      <c r="C1228" s="39"/>
    </row>
    <row r="1229" spans="2:3" ht="12.75">
      <c r="B1229" s="39"/>
      <c r="C1229" s="39"/>
    </row>
    <row r="1230" spans="2:3" ht="12.75">
      <c r="B1230" s="39"/>
      <c r="C1230" s="39"/>
    </row>
    <row r="1231" spans="2:3" ht="12.75">
      <c r="B1231" s="39"/>
      <c r="C1231" s="39"/>
    </row>
    <row r="1232" spans="2:3" ht="12.75">
      <c r="B1232" s="39"/>
      <c r="C1232" s="39"/>
    </row>
    <row r="1233" spans="2:3" ht="12.75">
      <c r="B1233" s="39"/>
      <c r="C1233" s="39"/>
    </row>
    <row r="1234" spans="2:3" ht="12.75">
      <c r="B1234" s="39"/>
      <c r="C1234" s="39"/>
    </row>
    <row r="1235" spans="2:3" ht="12.75">
      <c r="B1235" s="39"/>
      <c r="C1235" s="39"/>
    </row>
    <row r="1236" spans="2:3" ht="12.75">
      <c r="B1236" s="39"/>
      <c r="C1236" s="39"/>
    </row>
    <row r="1237" spans="2:3" ht="12.75">
      <c r="B1237" s="39"/>
      <c r="C1237" s="39"/>
    </row>
    <row r="1238" spans="2:3" ht="12.75">
      <c r="B1238" s="39"/>
      <c r="C1238" s="39"/>
    </row>
    <row r="1239" spans="2:3" ht="12.75">
      <c r="B1239" s="39"/>
      <c r="C1239" s="39"/>
    </row>
    <row r="1240" spans="2:3" ht="12.75">
      <c r="B1240" s="39"/>
      <c r="C1240" s="39"/>
    </row>
    <row r="1241" spans="2:3" ht="12.75">
      <c r="B1241" s="39"/>
      <c r="C1241" s="39"/>
    </row>
    <row r="1242" spans="2:3" ht="12.75">
      <c r="B1242" s="39"/>
      <c r="C1242" s="39"/>
    </row>
    <row r="1243" spans="2:3" ht="12.75">
      <c r="B1243" s="39"/>
      <c r="C1243" s="39"/>
    </row>
    <row r="1244" spans="2:3" ht="12.75">
      <c r="B1244" s="39"/>
      <c r="C1244" s="39"/>
    </row>
    <row r="1245" spans="2:3" ht="12.75">
      <c r="B1245" s="39"/>
      <c r="C1245" s="39"/>
    </row>
    <row r="1246" spans="2:3" ht="12.75">
      <c r="B1246" s="39"/>
      <c r="C1246" s="39"/>
    </row>
    <row r="1247" spans="2:3" ht="12.75">
      <c r="B1247" s="39"/>
      <c r="C1247" s="39"/>
    </row>
    <row r="1248" spans="2:3" ht="12.75">
      <c r="B1248" s="39"/>
      <c r="C1248" s="39"/>
    </row>
    <row r="1249" spans="2:3" ht="12.75">
      <c r="B1249" s="39"/>
      <c r="C1249" s="39"/>
    </row>
    <row r="1250" spans="2:3" ht="12.75">
      <c r="B1250" s="39"/>
      <c r="C1250" s="39"/>
    </row>
    <row r="1251" spans="2:3" ht="12.75">
      <c r="B1251" s="39"/>
      <c r="C1251" s="39"/>
    </row>
    <row r="1252" spans="2:3" ht="12.75">
      <c r="B1252" s="39"/>
      <c r="C1252" s="39"/>
    </row>
    <row r="1253" spans="2:3" ht="12.75">
      <c r="B1253" s="39"/>
      <c r="C1253" s="39"/>
    </row>
    <row r="1254" spans="2:3" ht="12.75">
      <c r="B1254" s="39"/>
      <c r="C1254" s="39"/>
    </row>
    <row r="1255" spans="2:3" ht="12.75">
      <c r="B1255" s="39"/>
      <c r="C1255" s="39"/>
    </row>
    <row r="1256" spans="2:3" ht="12.75">
      <c r="B1256" s="39"/>
      <c r="C1256" s="39"/>
    </row>
    <row r="1257" spans="2:3" ht="12.75">
      <c r="B1257" s="39"/>
      <c r="C1257" s="39"/>
    </row>
    <row r="1258" spans="2:3" ht="12.75">
      <c r="B1258" s="39"/>
      <c r="C1258" s="39"/>
    </row>
    <row r="1259" spans="2:3" ht="12.75">
      <c r="B1259" s="39"/>
      <c r="C1259" s="39"/>
    </row>
    <row r="1260" spans="2:3" ht="12.75">
      <c r="B1260" s="39"/>
      <c r="C1260" s="39"/>
    </row>
    <row r="1261" spans="2:3" ht="12.75">
      <c r="B1261" s="39"/>
      <c r="C1261" s="39"/>
    </row>
    <row r="1262" spans="2:3" ht="12.75">
      <c r="B1262" s="39"/>
      <c r="C1262" s="39"/>
    </row>
    <row r="1263" spans="2:3" ht="12.75">
      <c r="B1263" s="39"/>
      <c r="C1263" s="39"/>
    </row>
    <row r="1264" spans="2:3" ht="12.75">
      <c r="B1264" s="39"/>
      <c r="C1264" s="39"/>
    </row>
    <row r="1265" spans="2:3" ht="12.75">
      <c r="B1265" s="39"/>
      <c r="C1265" s="39"/>
    </row>
    <row r="1266" spans="2:3" ht="12.75">
      <c r="B1266" s="39"/>
      <c r="C1266" s="39"/>
    </row>
    <row r="1267" spans="2:3" ht="12.75">
      <c r="B1267" s="39"/>
      <c r="C1267" s="39"/>
    </row>
    <row r="1268" spans="2:3" ht="12.75">
      <c r="B1268" s="39"/>
      <c r="C1268" s="39"/>
    </row>
    <row r="1269" spans="2:3" ht="12.75">
      <c r="B1269" s="39"/>
      <c r="C1269" s="39"/>
    </row>
    <row r="1270" spans="2:3" ht="12.75">
      <c r="B1270" s="39"/>
      <c r="C1270" s="39"/>
    </row>
    <row r="1271" spans="2:3" ht="12.75">
      <c r="B1271" s="39"/>
      <c r="C1271" s="39"/>
    </row>
    <row r="1272" spans="2:3" ht="12.75">
      <c r="B1272" s="39"/>
      <c r="C1272" s="39"/>
    </row>
    <row r="1273" spans="2:3" ht="12.75">
      <c r="B1273" s="39"/>
      <c r="C1273" s="39"/>
    </row>
    <row r="1274" spans="2:3" ht="12.75">
      <c r="B1274" s="39"/>
      <c r="C1274" s="39"/>
    </row>
    <row r="1275" spans="2:3" ht="12.75">
      <c r="B1275" s="39"/>
      <c r="C1275" s="39"/>
    </row>
    <row r="1276" spans="2:3" ht="12.75">
      <c r="B1276" s="39"/>
      <c r="C1276" s="39"/>
    </row>
    <row r="1277" spans="2:3" ht="12.75">
      <c r="B1277" s="39"/>
      <c r="C1277" s="39"/>
    </row>
    <row r="1278" spans="2:3" ht="12.75">
      <c r="B1278" s="39"/>
      <c r="C1278" s="39"/>
    </row>
    <row r="1279" spans="2:3" ht="12.75">
      <c r="B1279" s="39"/>
      <c r="C1279" s="39"/>
    </row>
    <row r="1280" spans="2:3" ht="12.75">
      <c r="B1280" s="39"/>
      <c r="C1280" s="39"/>
    </row>
    <row r="1281" spans="2:3" ht="12.75">
      <c r="B1281" s="39"/>
      <c r="C1281" s="39"/>
    </row>
    <row r="1282" spans="2:3" ht="12.75">
      <c r="B1282" s="39"/>
      <c r="C1282" s="39"/>
    </row>
    <row r="1283" spans="2:3" ht="12.75">
      <c r="B1283" s="39"/>
      <c r="C1283" s="39"/>
    </row>
    <row r="1284" spans="2:3" ht="12.75">
      <c r="B1284" s="39"/>
      <c r="C1284" s="39"/>
    </row>
    <row r="1285" spans="2:3" ht="12.75">
      <c r="B1285" s="39"/>
      <c r="C1285" s="39"/>
    </row>
    <row r="1286" spans="2:3" ht="12.75">
      <c r="B1286" s="39"/>
      <c r="C1286" s="39"/>
    </row>
    <row r="1287" spans="2:3" ht="12.75">
      <c r="B1287" s="39"/>
      <c r="C1287" s="39"/>
    </row>
    <row r="1288" spans="2:3" ht="12.75">
      <c r="B1288" s="39"/>
      <c r="C1288" s="39"/>
    </row>
    <row r="1289" spans="2:3" ht="12.75">
      <c r="B1289" s="39"/>
      <c r="C1289" s="39"/>
    </row>
    <row r="1290" spans="2:3" ht="12.75">
      <c r="B1290" s="39"/>
      <c r="C1290" s="39"/>
    </row>
    <row r="1291" spans="2:3" ht="12.75">
      <c r="B1291" s="39"/>
      <c r="C1291" s="39"/>
    </row>
    <row r="1292" spans="2:3" ht="12.75">
      <c r="B1292" s="39"/>
      <c r="C1292" s="39"/>
    </row>
    <row r="1293" spans="2:3" ht="12.75">
      <c r="B1293" s="39"/>
      <c r="C1293" s="39"/>
    </row>
    <row r="1294" spans="2:3" ht="12.75">
      <c r="B1294" s="39"/>
      <c r="C1294" s="39"/>
    </row>
    <row r="1295" spans="2:3" ht="12.75">
      <c r="B1295" s="39"/>
      <c r="C1295" s="39"/>
    </row>
    <row r="1296" spans="2:3" ht="12.75">
      <c r="B1296" s="39"/>
      <c r="C1296" s="39"/>
    </row>
    <row r="1297" spans="2:3" ht="12.75">
      <c r="B1297" s="39"/>
      <c r="C1297" s="39"/>
    </row>
    <row r="1298" spans="2:3" ht="12.75">
      <c r="B1298" s="39"/>
      <c r="C1298" s="39"/>
    </row>
    <row r="1299" spans="2:3" ht="12.75">
      <c r="B1299" s="39"/>
      <c r="C1299" s="39"/>
    </row>
    <row r="1300" spans="2:3" ht="12.75">
      <c r="B1300" s="39"/>
      <c r="C1300" s="39"/>
    </row>
    <row r="1301" spans="2:3" ht="12.75">
      <c r="B1301" s="39"/>
      <c r="C1301" s="39"/>
    </row>
    <row r="1302" spans="2:3" ht="12.75">
      <c r="B1302" s="39"/>
      <c r="C1302" s="39"/>
    </row>
    <row r="1303" spans="2:3" ht="12.75">
      <c r="B1303" s="39"/>
      <c r="C1303" s="39"/>
    </row>
    <row r="1304" spans="2:3" ht="12.75">
      <c r="B1304" s="39"/>
      <c r="C1304" s="39"/>
    </row>
    <row r="1305" spans="2:3" ht="12.75">
      <c r="B1305" s="39"/>
      <c r="C1305" s="39"/>
    </row>
    <row r="1306" spans="2:3" ht="12.75">
      <c r="B1306" s="39"/>
      <c r="C1306" s="39"/>
    </row>
    <row r="1307" spans="2:3" ht="12.75">
      <c r="B1307" s="39"/>
      <c r="C1307" s="39"/>
    </row>
    <row r="1308" spans="2:3" ht="12.75">
      <c r="B1308" s="39"/>
      <c r="C1308" s="39"/>
    </row>
    <row r="1309" spans="2:3" ht="12.75">
      <c r="B1309" s="39"/>
      <c r="C1309" s="39"/>
    </row>
    <row r="1310" spans="2:3" ht="12.75">
      <c r="B1310" s="39"/>
      <c r="C1310" s="39"/>
    </row>
    <row r="1311" spans="2:3" ht="12.75">
      <c r="B1311" s="39"/>
      <c r="C1311" s="39"/>
    </row>
    <row r="1312" spans="2:3" ht="12.75">
      <c r="B1312" s="39"/>
      <c r="C1312" s="39"/>
    </row>
    <row r="1313" spans="2:3" ht="12.75">
      <c r="B1313" s="39"/>
      <c r="C1313" s="39"/>
    </row>
    <row r="1314" spans="2:3" ht="12.75">
      <c r="B1314" s="39"/>
      <c r="C1314" s="39"/>
    </row>
    <row r="1315" spans="2:3" ht="12.75">
      <c r="B1315" s="39"/>
      <c r="C1315" s="39"/>
    </row>
    <row r="1316" spans="2:3" ht="12.75">
      <c r="B1316" s="39"/>
      <c r="C1316" s="39"/>
    </row>
    <row r="1317" spans="2:3" ht="12.75">
      <c r="B1317" s="39"/>
      <c r="C1317" s="39"/>
    </row>
    <row r="1318" spans="2:3" ht="12.75">
      <c r="B1318" s="39"/>
      <c r="C1318" s="39"/>
    </row>
    <row r="1319" spans="2:3" ht="12.75">
      <c r="B1319" s="39"/>
      <c r="C1319" s="39"/>
    </row>
    <row r="1320" spans="2:3" ht="12.75">
      <c r="B1320" s="39"/>
      <c r="C1320" s="39"/>
    </row>
    <row r="1321" spans="2:3" ht="12.75">
      <c r="B1321" s="39"/>
      <c r="C1321" s="39"/>
    </row>
    <row r="1322" spans="2:3" ht="12.75">
      <c r="B1322" s="39"/>
      <c r="C1322" s="39"/>
    </row>
    <row r="1323" spans="2:3" ht="12.75">
      <c r="B1323" s="39"/>
      <c r="C1323" s="39"/>
    </row>
    <row r="1324" spans="2:3" ht="12.75">
      <c r="B1324" s="39"/>
      <c r="C1324" s="39"/>
    </row>
    <row r="1325" spans="2:3" ht="12.75">
      <c r="B1325" s="39"/>
      <c r="C1325" s="39"/>
    </row>
    <row r="1326" spans="2:3" ht="12.75">
      <c r="B1326" s="39"/>
      <c r="C1326" s="39"/>
    </row>
    <row r="1327" spans="2:3" ht="12.75">
      <c r="B1327" s="39"/>
      <c r="C1327" s="39"/>
    </row>
    <row r="1328" spans="2:3" ht="12.75">
      <c r="B1328" s="39"/>
      <c r="C1328" s="39"/>
    </row>
    <row r="1329" spans="2:3" ht="12.75">
      <c r="B1329" s="39"/>
      <c r="C1329" s="39"/>
    </row>
    <row r="1330" spans="2:3" ht="12.75">
      <c r="B1330" s="39"/>
      <c r="C1330" s="39"/>
    </row>
    <row r="1331" spans="2:3" ht="12.75">
      <c r="B1331" s="39"/>
      <c r="C1331" s="39"/>
    </row>
    <row r="1332" spans="2:3" ht="12.75">
      <c r="B1332" s="39"/>
      <c r="C1332" s="39"/>
    </row>
    <row r="1333" spans="2:3" ht="12.75">
      <c r="B1333" s="39"/>
      <c r="C1333" s="39"/>
    </row>
    <row r="1334" spans="2:3" ht="12.75">
      <c r="B1334" s="39"/>
      <c r="C1334" s="39"/>
    </row>
    <row r="1335" spans="2:3" ht="12.75">
      <c r="B1335" s="39"/>
      <c r="C1335" s="39"/>
    </row>
    <row r="1336" spans="2:3" ht="12.75">
      <c r="B1336" s="39"/>
      <c r="C1336" s="39"/>
    </row>
    <row r="1337" spans="2:3" ht="12.75">
      <c r="B1337" s="39"/>
      <c r="C1337" s="39"/>
    </row>
  </sheetData>
  <sheetProtection/>
  <mergeCells count="2">
    <mergeCell ref="A6:C6"/>
    <mergeCell ref="A7:C7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23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7.140625" style="0" customWidth="1"/>
    <col min="2" max="2" width="50.00390625" style="0" customWidth="1"/>
    <col min="3" max="4" width="15.7109375" style="0" customWidth="1"/>
  </cols>
  <sheetData>
    <row r="1" ht="15.75" customHeight="1" hidden="1">
      <c r="D1" s="650" t="s">
        <v>79</v>
      </c>
    </row>
    <row r="2" spans="1:3" ht="15">
      <c r="A2" s="289"/>
      <c r="B2" s="476" t="s">
        <v>655</v>
      </c>
      <c r="C2" s="507"/>
    </row>
    <row r="3" spans="1:3" ht="15">
      <c r="A3" s="289"/>
      <c r="B3" s="476" t="s">
        <v>148</v>
      </c>
      <c r="C3" s="507"/>
    </row>
    <row r="4" spans="1:3" ht="15">
      <c r="A4" s="289"/>
      <c r="B4" s="476" t="s">
        <v>149</v>
      </c>
      <c r="C4" s="507"/>
    </row>
    <row r="5" spans="1:3" ht="15">
      <c r="A5" s="289"/>
      <c r="B5" s="476" t="s">
        <v>927</v>
      </c>
      <c r="C5" s="507"/>
    </row>
    <row r="6" spans="1:4" ht="51" customHeight="1">
      <c r="A6" s="713" t="s">
        <v>855</v>
      </c>
      <c r="B6" s="713"/>
      <c r="C6" s="713"/>
      <c r="D6" s="713"/>
    </row>
    <row r="7" spans="1:4" ht="15.75">
      <c r="A7" s="290"/>
      <c r="B7" s="290"/>
      <c r="C7" s="292"/>
      <c r="D7" s="292" t="s">
        <v>351</v>
      </c>
    </row>
    <row r="8" spans="1:4" ht="31.5">
      <c r="A8" s="291" t="s">
        <v>349</v>
      </c>
      <c r="B8" s="470" t="s">
        <v>662</v>
      </c>
      <c r="C8" s="291" t="s">
        <v>740</v>
      </c>
      <c r="D8" s="291" t="s">
        <v>808</v>
      </c>
    </row>
    <row r="9" spans="1:4" ht="63">
      <c r="A9" s="486"/>
      <c r="B9" s="489" t="s">
        <v>692</v>
      </c>
      <c r="C9" s="366">
        <f>SUM(C11,C15)</f>
        <v>1545.3000000000002</v>
      </c>
      <c r="D9" s="366">
        <f>SUM(D11,D15)</f>
        <v>1588</v>
      </c>
    </row>
    <row r="10" spans="1:4" ht="47.25">
      <c r="A10" s="486"/>
      <c r="B10" s="489" t="s">
        <v>764</v>
      </c>
      <c r="C10" s="366">
        <v>1410.7</v>
      </c>
      <c r="D10" s="366">
        <v>1437.3</v>
      </c>
    </row>
    <row r="11" spans="1:4" s="487" customFormat="1" ht="47.25">
      <c r="A11" s="486" t="s">
        <v>21</v>
      </c>
      <c r="B11" s="480" t="s">
        <v>645</v>
      </c>
      <c r="C11" s="551">
        <f>SUM(C12:C14)</f>
        <v>716.6</v>
      </c>
      <c r="D11" s="551">
        <f>SUM(D12:D14)</f>
        <v>736.4</v>
      </c>
    </row>
    <row r="12" spans="1:4" s="485" customFormat="1" ht="15.75">
      <c r="A12" s="484" t="s">
        <v>761</v>
      </c>
      <c r="B12" s="469" t="s">
        <v>646</v>
      </c>
      <c r="C12" s="467">
        <v>716.6</v>
      </c>
      <c r="D12" s="467">
        <v>736.4</v>
      </c>
    </row>
    <row r="13" spans="1:4" s="485" customFormat="1" ht="15.75" hidden="1">
      <c r="A13" s="484" t="s">
        <v>762</v>
      </c>
      <c r="B13" s="469" t="s">
        <v>648</v>
      </c>
      <c r="C13" s="467"/>
      <c r="D13" s="467"/>
    </row>
    <row r="14" spans="1:4" s="485" customFormat="1" ht="15.75" hidden="1">
      <c r="A14" s="484"/>
      <c r="B14" s="469" t="s">
        <v>649</v>
      </c>
      <c r="C14" s="467"/>
      <c r="D14" s="467"/>
    </row>
    <row r="15" spans="1:4" s="415" customFormat="1" ht="31.5">
      <c r="A15" s="486" t="s">
        <v>28</v>
      </c>
      <c r="B15" s="480" t="s">
        <v>650</v>
      </c>
      <c r="C15" s="551">
        <f>SUM(C16)+C20</f>
        <v>828.7</v>
      </c>
      <c r="D15" s="551">
        <f>SUM(D16)+D20</f>
        <v>851.6</v>
      </c>
    </row>
    <row r="16" spans="1:4" s="30" customFormat="1" ht="15.75">
      <c r="A16" s="484" t="s">
        <v>57</v>
      </c>
      <c r="B16" s="469" t="s">
        <v>651</v>
      </c>
      <c r="C16" s="552">
        <f>SUM(C17:C19)</f>
        <v>828.7</v>
      </c>
      <c r="D16" s="552">
        <f>SUM(D17:D19)</f>
        <v>851.6</v>
      </c>
    </row>
    <row r="17" spans="1:4" s="30" customFormat="1" ht="31.5">
      <c r="A17" s="293"/>
      <c r="B17" s="553" t="s">
        <v>750</v>
      </c>
      <c r="C17" s="327">
        <v>828.7</v>
      </c>
      <c r="D17" s="326">
        <v>851.6</v>
      </c>
    </row>
    <row r="18" spans="1:4" s="30" customFormat="1" ht="31.5" hidden="1">
      <c r="A18" s="293" t="s">
        <v>663</v>
      </c>
      <c r="B18" s="469" t="s">
        <v>666</v>
      </c>
      <c r="C18" s="501"/>
      <c r="D18" s="326"/>
    </row>
    <row r="19" spans="1:4" ht="31.5" hidden="1">
      <c r="A19" s="293" t="s">
        <v>664</v>
      </c>
      <c r="B19" s="469" t="s">
        <v>665</v>
      </c>
      <c r="C19" s="327"/>
      <c r="D19" s="501"/>
    </row>
    <row r="20" spans="1:4" s="481" customFormat="1" ht="31.5" hidden="1">
      <c r="A20" s="484" t="s">
        <v>763</v>
      </c>
      <c r="B20" s="512" t="s">
        <v>467</v>
      </c>
      <c r="C20" s="604">
        <f>SUM(C21)</f>
        <v>0</v>
      </c>
      <c r="D20" s="604">
        <f>SUM(D21)</f>
        <v>0</v>
      </c>
    </row>
    <row r="21" spans="1:4" s="481" customFormat="1" ht="18" hidden="1">
      <c r="A21" s="293"/>
      <c r="B21" s="512" t="s">
        <v>694</v>
      </c>
      <c r="C21" s="513"/>
      <c r="D21" s="513"/>
    </row>
    <row r="22" spans="1:4" s="481" customFormat="1" ht="18.75">
      <c r="A22" s="554"/>
      <c r="B22" s="483" t="s">
        <v>350</v>
      </c>
      <c r="C22" s="535">
        <f>SUM(C11,C15)</f>
        <v>1545.3000000000002</v>
      </c>
      <c r="D22" s="535">
        <f>SUM(D11,D15)</f>
        <v>1588</v>
      </c>
    </row>
    <row r="23" ht="15.75">
      <c r="A23" s="488"/>
    </row>
  </sheetData>
  <sheetProtection/>
  <mergeCells count="1">
    <mergeCell ref="A6:D6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0"/>
  <sheetViews>
    <sheetView zoomScale="90" zoomScaleNormal="90" zoomScalePageLayoutView="0" workbookViewId="0" topLeftCell="A1">
      <pane xSplit="1" topLeftCell="B1" activePane="topRight" state="frozen"/>
      <selection pane="topLeft" activeCell="A36" sqref="A36"/>
      <selection pane="topRight" activeCell="A1" sqref="A1:IV1"/>
    </sheetView>
  </sheetViews>
  <sheetFormatPr defaultColWidth="9.140625" defaultRowHeight="12.75"/>
  <cols>
    <col min="1" max="1" width="67.8515625" style="33" customWidth="1"/>
    <col min="2" max="2" width="35.7109375" style="199" customWidth="1"/>
    <col min="3" max="3" width="15.7109375" style="340" customWidth="1"/>
    <col min="4" max="4" width="15.7109375" style="341" customWidth="1"/>
    <col min="5" max="5" width="15.140625" style="341" hidden="1" customWidth="1"/>
    <col min="6" max="6" width="15.7109375" style="333" customWidth="1"/>
    <col min="7" max="16384" width="9.140625" style="33" customWidth="1"/>
  </cols>
  <sheetData>
    <row r="1" spans="5:6" ht="15" customHeight="1" hidden="1">
      <c r="E1" s="305" t="s">
        <v>79</v>
      </c>
      <c r="F1" s="654" t="s">
        <v>79</v>
      </c>
    </row>
    <row r="2" spans="1:5" ht="15.75">
      <c r="A2" s="330"/>
      <c r="B2" s="331"/>
      <c r="C2" s="502" t="s">
        <v>863</v>
      </c>
      <c r="E2" s="332"/>
    </row>
    <row r="3" spans="1:5" ht="15.75">
      <c r="A3" s="330"/>
      <c r="B3" s="331"/>
      <c r="C3" s="502" t="s">
        <v>148</v>
      </c>
      <c r="E3" s="332"/>
    </row>
    <row r="4" spans="1:5" ht="15.75">
      <c r="A4" s="334"/>
      <c r="B4" s="335"/>
      <c r="C4" s="502" t="s">
        <v>149</v>
      </c>
      <c r="E4" s="332"/>
    </row>
    <row r="5" spans="1:5" ht="18.75">
      <c r="A5" s="336"/>
      <c r="B5" s="335"/>
      <c r="C5" s="502" t="s">
        <v>927</v>
      </c>
      <c r="E5" s="332"/>
    </row>
    <row r="6" spans="1:5" ht="18.75">
      <c r="A6" s="336" t="s">
        <v>822</v>
      </c>
      <c r="B6" s="335"/>
      <c r="C6" s="337"/>
      <c r="D6" s="332"/>
      <c r="E6" s="332"/>
    </row>
    <row r="7" spans="1:5" ht="18.75">
      <c r="A7" s="715"/>
      <c r="B7" s="715"/>
      <c r="C7" s="337"/>
      <c r="D7" s="332"/>
      <c r="E7" s="332"/>
    </row>
    <row r="8" spans="1:6" ht="15.75">
      <c r="A8" s="716" t="s">
        <v>365</v>
      </c>
      <c r="B8" s="717" t="s">
        <v>298</v>
      </c>
      <c r="C8" s="719" t="s">
        <v>366</v>
      </c>
      <c r="D8" s="721" t="s">
        <v>367</v>
      </c>
      <c r="E8" s="721"/>
      <c r="F8" s="721"/>
    </row>
    <row r="9" spans="1:6" s="338" customFormat="1" ht="42.75">
      <c r="A9" s="716"/>
      <c r="B9" s="718"/>
      <c r="C9" s="720"/>
      <c r="D9" s="342" t="s">
        <v>368</v>
      </c>
      <c r="E9" s="342" t="s">
        <v>369</v>
      </c>
      <c r="F9" s="46" t="s">
        <v>372</v>
      </c>
    </row>
    <row r="10" spans="1:6" ht="31.5">
      <c r="A10" s="512" t="s">
        <v>377</v>
      </c>
      <c r="B10" s="506" t="s">
        <v>373</v>
      </c>
      <c r="C10" s="561">
        <f aca="true" t="shared" si="0" ref="C10:C20">SUM(D10:F10)</f>
        <v>300</v>
      </c>
      <c r="D10" s="344"/>
      <c r="E10" s="344"/>
      <c r="F10" s="345">
        <v>300</v>
      </c>
    </row>
    <row r="11" spans="1:6" ht="20.25" customHeight="1">
      <c r="A11" s="714" t="s">
        <v>370</v>
      </c>
      <c r="B11" s="714"/>
      <c r="C11" s="561">
        <f t="shared" si="0"/>
        <v>300</v>
      </c>
      <c r="D11" s="563">
        <f>SUM(D10:D10)</f>
        <v>0</v>
      </c>
      <c r="E11" s="563">
        <f>SUM(E10:E10)</f>
        <v>0</v>
      </c>
      <c r="F11" s="563">
        <f>SUM(F10:F10)</f>
        <v>300</v>
      </c>
    </row>
    <row r="12" spans="1:6" ht="31.5">
      <c r="A12" s="512" t="s">
        <v>362</v>
      </c>
      <c r="B12" s="506" t="s">
        <v>373</v>
      </c>
      <c r="C12" s="561">
        <f t="shared" si="0"/>
        <v>2115</v>
      </c>
      <c r="D12" s="344"/>
      <c r="E12" s="344"/>
      <c r="F12" s="491">
        <v>2115</v>
      </c>
    </row>
    <row r="13" spans="1:6" ht="20.25" customHeight="1">
      <c r="A13" s="714" t="s">
        <v>370</v>
      </c>
      <c r="B13" s="714"/>
      <c r="C13" s="561">
        <f t="shared" si="0"/>
        <v>2115</v>
      </c>
      <c r="D13" s="563">
        <f>SUM(D12:D12)</f>
        <v>0</v>
      </c>
      <c r="E13" s="563">
        <f>SUM(E12:E12)</f>
        <v>0</v>
      </c>
      <c r="F13" s="563">
        <f>SUM(F12:F12)</f>
        <v>2115</v>
      </c>
    </row>
    <row r="14" spans="1:6" ht="47.25">
      <c r="A14" s="512" t="s">
        <v>417</v>
      </c>
      <c r="B14" s="506" t="s">
        <v>373</v>
      </c>
      <c r="C14" s="561">
        <f t="shared" si="0"/>
        <v>400</v>
      </c>
      <c r="D14" s="344"/>
      <c r="E14" s="344"/>
      <c r="F14" s="491">
        <v>400</v>
      </c>
    </row>
    <row r="15" spans="1:6" ht="20.25" customHeight="1">
      <c r="A15" s="714" t="s">
        <v>370</v>
      </c>
      <c r="B15" s="714"/>
      <c r="C15" s="561">
        <f t="shared" si="0"/>
        <v>400</v>
      </c>
      <c r="D15" s="563">
        <f>SUM(D14:D14)</f>
        <v>0</v>
      </c>
      <c r="E15" s="563">
        <f>SUM(E14:E14)</f>
        <v>0</v>
      </c>
      <c r="F15" s="563">
        <f>SUM(F14:F14)</f>
        <v>400</v>
      </c>
    </row>
    <row r="16" spans="1:6" ht="31.5">
      <c r="A16" s="512" t="s">
        <v>428</v>
      </c>
      <c r="B16" s="506" t="s">
        <v>373</v>
      </c>
      <c r="C16" s="561">
        <f t="shared" si="0"/>
        <v>285</v>
      </c>
      <c r="D16" s="344"/>
      <c r="E16" s="344"/>
      <c r="F16" s="491">
        <v>285</v>
      </c>
    </row>
    <row r="17" spans="1:6" ht="20.25" customHeight="1">
      <c r="A17" s="714" t="s">
        <v>370</v>
      </c>
      <c r="B17" s="714"/>
      <c r="C17" s="561">
        <f t="shared" si="0"/>
        <v>285</v>
      </c>
      <c r="D17" s="563">
        <f>SUM(D16:D16)</f>
        <v>0</v>
      </c>
      <c r="E17" s="563">
        <f>SUM(E16:E16)</f>
        <v>0</v>
      </c>
      <c r="F17" s="563">
        <f>SUM(F16:F16)</f>
        <v>285</v>
      </c>
    </row>
    <row r="18" spans="1:6" ht="47.25">
      <c r="A18" s="512" t="s">
        <v>667</v>
      </c>
      <c r="B18" s="506" t="s">
        <v>373</v>
      </c>
      <c r="C18" s="561">
        <f>SUM(D18:F18)</f>
        <v>1509.3</v>
      </c>
      <c r="D18" s="344"/>
      <c r="E18" s="344"/>
      <c r="F18" s="491">
        <v>1509.3</v>
      </c>
    </row>
    <row r="19" spans="1:6" ht="20.25" customHeight="1">
      <c r="A19" s="714" t="s">
        <v>370</v>
      </c>
      <c r="B19" s="714"/>
      <c r="C19" s="561">
        <f>SUM(D19:F19)</f>
        <v>1509.3</v>
      </c>
      <c r="D19" s="563">
        <f>SUM(D18:D18)</f>
        <v>0</v>
      </c>
      <c r="E19" s="563">
        <f>SUM(E18:E18)</f>
        <v>0</v>
      </c>
      <c r="F19" s="563">
        <f>SUM(F18:F18)</f>
        <v>1509.3</v>
      </c>
    </row>
    <row r="20" spans="1:6" ht="32.25" customHeight="1">
      <c r="A20" s="347" t="s">
        <v>371</v>
      </c>
      <c r="B20" s="343"/>
      <c r="C20" s="562">
        <f t="shared" si="0"/>
        <v>4609.3</v>
      </c>
      <c r="D20" s="564">
        <f>SUM(D13,D11)</f>
        <v>0</v>
      </c>
      <c r="E20" s="564">
        <f>SUM(E13,E11)</f>
        <v>0</v>
      </c>
      <c r="F20" s="564">
        <f>SUM(F11,F13,F15,F17,F19)</f>
        <v>4609.3</v>
      </c>
    </row>
  </sheetData>
  <sheetProtection/>
  <mergeCells count="10">
    <mergeCell ref="A19:B19"/>
    <mergeCell ref="A7:B7"/>
    <mergeCell ref="A8:A9"/>
    <mergeCell ref="B8:B9"/>
    <mergeCell ref="C8:C9"/>
    <mergeCell ref="D8:F8"/>
    <mergeCell ref="A11:B11"/>
    <mergeCell ref="A15:B15"/>
    <mergeCell ref="A17:B17"/>
    <mergeCell ref="A13:B13"/>
  </mergeCells>
  <printOptions/>
  <pageMargins left="0.5905511811023623" right="0.5905511811023623" top="0.984251968503937" bottom="0.3937007874015748" header="0" footer="0"/>
  <pageSetup fitToHeight="0" fitToWidth="1"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1"/>
  <sheetViews>
    <sheetView zoomScale="90" zoomScaleNormal="90" zoomScalePageLayoutView="0" workbookViewId="0" topLeftCell="A1">
      <pane xSplit="1" topLeftCell="B1" activePane="topRight" state="frozen"/>
      <selection pane="topLeft" activeCell="A36" sqref="A36"/>
      <selection pane="topRight" activeCell="A1" sqref="A1:IV1"/>
    </sheetView>
  </sheetViews>
  <sheetFormatPr defaultColWidth="9.140625" defaultRowHeight="12.75"/>
  <cols>
    <col min="1" max="1" width="57.421875" style="33" customWidth="1"/>
    <col min="2" max="2" width="29.421875" style="199" customWidth="1"/>
    <col min="3" max="3" width="15.7109375" style="340" customWidth="1"/>
    <col min="4" max="4" width="15.7109375" style="341" customWidth="1"/>
    <col min="5" max="5" width="15.7109375" style="341" hidden="1" customWidth="1"/>
    <col min="6" max="6" width="15.7109375" style="333" customWidth="1"/>
    <col min="7" max="8" width="15.7109375" style="33" customWidth="1"/>
    <col min="9" max="9" width="15.7109375" style="33" hidden="1" customWidth="1"/>
    <col min="10" max="10" width="15.7109375" style="33" customWidth="1"/>
    <col min="11" max="16384" width="9.140625" style="33" customWidth="1"/>
  </cols>
  <sheetData>
    <row r="1" spans="6:10" ht="17.25" customHeight="1" hidden="1">
      <c r="F1" s="33"/>
      <c r="I1" s="341"/>
      <c r="J1" s="650" t="s">
        <v>79</v>
      </c>
    </row>
    <row r="2" spans="1:10" ht="15.75">
      <c r="A2" s="330"/>
      <c r="B2" s="331"/>
      <c r="C2" s="33"/>
      <c r="G2" s="502" t="s">
        <v>656</v>
      </c>
      <c r="J2" s="332"/>
    </row>
    <row r="3" spans="1:10" ht="15.75">
      <c r="A3" s="330"/>
      <c r="B3" s="331"/>
      <c r="C3" s="33"/>
      <c r="G3" s="502" t="s">
        <v>148</v>
      </c>
      <c r="J3" s="332"/>
    </row>
    <row r="4" spans="1:10" ht="15.75">
      <c r="A4" s="334"/>
      <c r="B4" s="335"/>
      <c r="C4" s="33"/>
      <c r="G4" s="502" t="s">
        <v>149</v>
      </c>
      <c r="J4" s="332"/>
    </row>
    <row r="5" spans="1:10" ht="18.75">
      <c r="A5" s="336"/>
      <c r="B5" s="335"/>
      <c r="C5" s="33"/>
      <c r="G5" s="502" t="s">
        <v>927</v>
      </c>
      <c r="J5" s="332"/>
    </row>
    <row r="6" spans="1:5" ht="18.75">
      <c r="A6" s="336" t="s">
        <v>854</v>
      </c>
      <c r="B6" s="335"/>
      <c r="C6" s="337"/>
      <c r="D6" s="332"/>
      <c r="E6" s="332"/>
    </row>
    <row r="7" spans="1:5" ht="18.75">
      <c r="A7" s="715"/>
      <c r="B7" s="715"/>
      <c r="C7" s="337"/>
      <c r="D7" s="332"/>
      <c r="E7" s="332"/>
    </row>
    <row r="8" spans="1:10" ht="15.75">
      <c r="A8" s="716" t="s">
        <v>365</v>
      </c>
      <c r="B8" s="722" t="s">
        <v>298</v>
      </c>
      <c r="C8" s="723" t="s">
        <v>366</v>
      </c>
      <c r="D8" s="724" t="s">
        <v>740</v>
      </c>
      <c r="E8" s="724"/>
      <c r="F8" s="724"/>
      <c r="G8" s="723" t="s">
        <v>366</v>
      </c>
      <c r="H8" s="724" t="s">
        <v>808</v>
      </c>
      <c r="I8" s="724"/>
      <c r="J8" s="724"/>
    </row>
    <row r="9" spans="1:10" ht="15.75">
      <c r="A9" s="716"/>
      <c r="B9" s="722"/>
      <c r="C9" s="723"/>
      <c r="D9" s="724" t="s">
        <v>367</v>
      </c>
      <c r="E9" s="724"/>
      <c r="F9" s="724"/>
      <c r="G9" s="723"/>
      <c r="H9" s="724" t="s">
        <v>367</v>
      </c>
      <c r="I9" s="724"/>
      <c r="J9" s="724"/>
    </row>
    <row r="10" spans="1:10" s="338" customFormat="1" ht="42.75">
      <c r="A10" s="716"/>
      <c r="B10" s="722"/>
      <c r="C10" s="723"/>
      <c r="D10" s="342" t="s">
        <v>368</v>
      </c>
      <c r="E10" s="342" t="s">
        <v>369</v>
      </c>
      <c r="F10" s="46" t="s">
        <v>372</v>
      </c>
      <c r="G10" s="723"/>
      <c r="H10" s="342" t="s">
        <v>368</v>
      </c>
      <c r="I10" s="342" t="s">
        <v>369</v>
      </c>
      <c r="J10" s="46" t="s">
        <v>372</v>
      </c>
    </row>
    <row r="11" spans="1:10" ht="47.25">
      <c r="A11" s="512" t="s">
        <v>377</v>
      </c>
      <c r="B11" s="339" t="s">
        <v>373</v>
      </c>
      <c r="C11" s="561">
        <f aca="true" t="shared" si="0" ref="C11:C21">SUM(D11:F11)</f>
        <v>300</v>
      </c>
      <c r="D11" s="344"/>
      <c r="E11" s="344"/>
      <c r="F11" s="345">
        <v>300</v>
      </c>
      <c r="G11" s="561">
        <f aca="true" t="shared" si="1" ref="G11:G21">SUM(H11:J11)</f>
        <v>300</v>
      </c>
      <c r="H11" s="344"/>
      <c r="I11" s="344"/>
      <c r="J11" s="345">
        <v>300</v>
      </c>
    </row>
    <row r="12" spans="1:10" ht="15.75">
      <c r="A12" s="714" t="s">
        <v>370</v>
      </c>
      <c r="B12" s="714"/>
      <c r="C12" s="561">
        <f t="shared" si="0"/>
        <v>300</v>
      </c>
      <c r="D12" s="563">
        <f>SUM(D11:D11)</f>
        <v>0</v>
      </c>
      <c r="E12" s="563">
        <f>SUM(E11:E11)</f>
        <v>0</v>
      </c>
      <c r="F12" s="563">
        <f>SUM(F11:F11)</f>
        <v>300</v>
      </c>
      <c r="G12" s="561">
        <f t="shared" si="1"/>
        <v>300</v>
      </c>
      <c r="H12" s="563">
        <f>SUM(H11:H11)</f>
        <v>0</v>
      </c>
      <c r="I12" s="563">
        <f>SUM(I11:I11)</f>
        <v>0</v>
      </c>
      <c r="J12" s="563">
        <f>SUM(J11:J11)</f>
        <v>300</v>
      </c>
    </row>
    <row r="13" spans="1:10" ht="47.25">
      <c r="A13" s="512" t="s">
        <v>362</v>
      </c>
      <c r="B13" s="339" t="s">
        <v>373</v>
      </c>
      <c r="C13" s="561">
        <f t="shared" si="0"/>
        <v>2220.8</v>
      </c>
      <c r="D13" s="344"/>
      <c r="E13" s="344"/>
      <c r="F13" s="345">
        <v>2220.8</v>
      </c>
      <c r="G13" s="561">
        <f t="shared" si="1"/>
        <v>2326.3</v>
      </c>
      <c r="H13" s="344"/>
      <c r="I13" s="344"/>
      <c r="J13" s="345">
        <v>2326.3</v>
      </c>
    </row>
    <row r="14" spans="1:10" ht="15.75">
      <c r="A14" s="714" t="s">
        <v>370</v>
      </c>
      <c r="B14" s="714"/>
      <c r="C14" s="561">
        <f t="shared" si="0"/>
        <v>2220.8</v>
      </c>
      <c r="D14" s="563">
        <f>SUM(D13:D13)</f>
        <v>0</v>
      </c>
      <c r="E14" s="563">
        <f>SUM(E13:E13)</f>
        <v>0</v>
      </c>
      <c r="F14" s="563">
        <f>SUM(F13:F13)</f>
        <v>2220.8</v>
      </c>
      <c r="G14" s="561">
        <f t="shared" si="1"/>
        <v>2326.3</v>
      </c>
      <c r="H14" s="563">
        <f>SUM(H13:H13)</f>
        <v>0</v>
      </c>
      <c r="I14" s="563">
        <f>SUM(I13:I13)</f>
        <v>0</v>
      </c>
      <c r="J14" s="563">
        <f>SUM(J13:J13)</f>
        <v>2326.3</v>
      </c>
    </row>
    <row r="15" spans="1:10" ht="47.25">
      <c r="A15" s="512" t="s">
        <v>417</v>
      </c>
      <c r="B15" s="339" t="s">
        <v>373</v>
      </c>
      <c r="C15" s="561">
        <f t="shared" si="0"/>
        <v>423.5</v>
      </c>
      <c r="D15" s="344"/>
      <c r="E15" s="344"/>
      <c r="F15" s="345">
        <v>423.5</v>
      </c>
      <c r="G15" s="561">
        <f t="shared" si="1"/>
        <v>444.6</v>
      </c>
      <c r="H15" s="344"/>
      <c r="I15" s="344"/>
      <c r="J15" s="345">
        <v>444.6</v>
      </c>
    </row>
    <row r="16" spans="1:10" ht="15.75">
      <c r="A16" s="714" t="s">
        <v>370</v>
      </c>
      <c r="B16" s="714"/>
      <c r="C16" s="561">
        <f t="shared" si="0"/>
        <v>423.5</v>
      </c>
      <c r="D16" s="563">
        <f>SUM(D15:D15)</f>
        <v>0</v>
      </c>
      <c r="E16" s="563">
        <f>SUM(E15:E15)</f>
        <v>0</v>
      </c>
      <c r="F16" s="563">
        <f>SUM(F15:F15)</f>
        <v>423.5</v>
      </c>
      <c r="G16" s="561">
        <f t="shared" si="1"/>
        <v>444.6</v>
      </c>
      <c r="H16" s="563">
        <f>SUM(H15:H15)</f>
        <v>0</v>
      </c>
      <c r="I16" s="563">
        <f>SUM(I15:I15)</f>
        <v>0</v>
      </c>
      <c r="J16" s="563">
        <f>SUM(J15:J15)</f>
        <v>444.6</v>
      </c>
    </row>
    <row r="17" spans="1:10" ht="47.25">
      <c r="A17" s="512" t="s">
        <v>428</v>
      </c>
      <c r="B17" s="339" t="s">
        <v>373</v>
      </c>
      <c r="C17" s="561">
        <f t="shared" si="0"/>
        <v>301.3</v>
      </c>
      <c r="D17" s="344"/>
      <c r="E17" s="344"/>
      <c r="F17" s="345">
        <v>301.3</v>
      </c>
      <c r="G17" s="561">
        <f t="shared" si="1"/>
        <v>316.2</v>
      </c>
      <c r="H17" s="344"/>
      <c r="I17" s="344"/>
      <c r="J17" s="345">
        <v>316.2</v>
      </c>
    </row>
    <row r="18" spans="1:10" ht="15.75">
      <c r="A18" s="714" t="s">
        <v>370</v>
      </c>
      <c r="B18" s="714"/>
      <c r="C18" s="561">
        <f t="shared" si="0"/>
        <v>301.3</v>
      </c>
      <c r="D18" s="563">
        <f>SUM(D17:D17)</f>
        <v>0</v>
      </c>
      <c r="E18" s="563">
        <f>SUM(E17:E17)</f>
        <v>0</v>
      </c>
      <c r="F18" s="563">
        <f>SUM(F17:F17)</f>
        <v>301.3</v>
      </c>
      <c r="G18" s="561">
        <f t="shared" si="1"/>
        <v>316.2</v>
      </c>
      <c r="H18" s="563">
        <f>SUM(H17:H17)</f>
        <v>0</v>
      </c>
      <c r="I18" s="563">
        <f>SUM(I17:I17)</f>
        <v>0</v>
      </c>
      <c r="J18" s="563">
        <f>SUM(J17:J17)</f>
        <v>316.2</v>
      </c>
    </row>
    <row r="19" spans="1:10" ht="47.25">
      <c r="A19" s="512" t="s">
        <v>667</v>
      </c>
      <c r="B19" s="339" t="s">
        <v>373</v>
      </c>
      <c r="C19" s="561">
        <f t="shared" si="0"/>
        <v>1545.3</v>
      </c>
      <c r="D19" s="344"/>
      <c r="E19" s="344"/>
      <c r="F19" s="491">
        <v>1545.3</v>
      </c>
      <c r="G19" s="561">
        <f t="shared" si="1"/>
        <v>1588</v>
      </c>
      <c r="H19" s="344"/>
      <c r="I19" s="344"/>
      <c r="J19" s="491">
        <v>1588</v>
      </c>
    </row>
    <row r="20" spans="1:10" ht="15.75">
      <c r="A20" s="714" t="s">
        <v>370</v>
      </c>
      <c r="B20" s="714"/>
      <c r="C20" s="561">
        <f t="shared" si="0"/>
        <v>1545.3</v>
      </c>
      <c r="D20" s="563">
        <f>SUM(D19:D19)</f>
        <v>0</v>
      </c>
      <c r="E20" s="563">
        <f>SUM(E19:E19)</f>
        <v>0</v>
      </c>
      <c r="F20" s="563">
        <f>SUM(F19:F19)</f>
        <v>1545.3</v>
      </c>
      <c r="G20" s="561">
        <f t="shared" si="1"/>
        <v>1588</v>
      </c>
      <c r="H20" s="563">
        <f>SUM(H19:H19)</f>
        <v>0</v>
      </c>
      <c r="I20" s="563">
        <f>SUM(I19:I19)</f>
        <v>0</v>
      </c>
      <c r="J20" s="563">
        <f>SUM(J19:J19)</f>
        <v>1588</v>
      </c>
    </row>
    <row r="21" spans="1:10" s="570" customFormat="1" ht="18.75">
      <c r="A21" s="568" t="s">
        <v>371</v>
      </c>
      <c r="B21" s="569"/>
      <c r="C21" s="565">
        <f t="shared" si="0"/>
        <v>4790.900000000001</v>
      </c>
      <c r="D21" s="566">
        <f>SUM(D12,D14,D16,D18,D20)</f>
        <v>0</v>
      </c>
      <c r="E21" s="566">
        <f>SUM(E12,E14,E16,E18,E20)</f>
        <v>0</v>
      </c>
      <c r="F21" s="566">
        <f>SUM(F12,F14,F16,F18,F20)</f>
        <v>4790.900000000001</v>
      </c>
      <c r="G21" s="565">
        <f t="shared" si="1"/>
        <v>4975.1</v>
      </c>
      <c r="H21" s="566">
        <f>SUM(H12,H14,H16,H18,H20)</f>
        <v>0</v>
      </c>
      <c r="I21" s="566">
        <f>SUM(I12,I14,I16,I18,I20)</f>
        <v>0</v>
      </c>
      <c r="J21" s="566">
        <f>SUM(J12,J14,J16,J18,J20)</f>
        <v>4975.1</v>
      </c>
    </row>
  </sheetData>
  <sheetProtection/>
  <mergeCells count="14">
    <mergeCell ref="G8:G10"/>
    <mergeCell ref="H8:J8"/>
    <mergeCell ref="D9:F9"/>
    <mergeCell ref="H9:J9"/>
    <mergeCell ref="A14:B14"/>
    <mergeCell ref="A12:B12"/>
    <mergeCell ref="A7:B7"/>
    <mergeCell ref="A8:A10"/>
    <mergeCell ref="B8:B10"/>
    <mergeCell ref="C8:C10"/>
    <mergeCell ref="D8:F8"/>
    <mergeCell ref="A20:B20"/>
    <mergeCell ref="A16:B16"/>
    <mergeCell ref="A18:B18"/>
  </mergeCells>
  <printOptions/>
  <pageMargins left="0.5905511811023623" right="0.5905511811023623" top="0.984251968503937" bottom="0.3937007874015748" header="0" footer="0"/>
  <pageSetup fitToHeight="0" fitToWidth="1" horizontalDpi="600" verticalDpi="6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6"/>
  <sheetViews>
    <sheetView zoomScalePageLayoutView="0" workbookViewId="0" topLeftCell="A19">
      <selection activeCell="A1" sqref="A1:IV1"/>
    </sheetView>
  </sheetViews>
  <sheetFormatPr defaultColWidth="9.140625" defaultRowHeight="12.75"/>
  <cols>
    <col min="2" max="2" width="59.8515625" style="0" customWidth="1"/>
    <col min="3" max="3" width="31.7109375" style="0" customWidth="1"/>
    <col min="4" max="4" width="26.28125" style="0" customWidth="1"/>
  </cols>
  <sheetData>
    <row r="1" s="542" customFormat="1" ht="16.5" customHeight="1" hidden="1">
      <c r="D1" s="650" t="s">
        <v>79</v>
      </c>
    </row>
    <row r="2" spans="1:4" s="542" customFormat="1" ht="15">
      <c r="A2" s="247" t="s">
        <v>301</v>
      </c>
      <c r="C2" s="502" t="s">
        <v>853</v>
      </c>
      <c r="D2" s="236"/>
    </row>
    <row r="3" spans="1:4" ht="15">
      <c r="A3" s="199" t="s">
        <v>295</v>
      </c>
      <c r="C3" s="502" t="s">
        <v>148</v>
      </c>
      <c r="D3" s="236"/>
    </row>
    <row r="4" spans="1:4" ht="15">
      <c r="A4" s="199" t="s">
        <v>296</v>
      </c>
      <c r="C4" s="502" t="s">
        <v>149</v>
      </c>
      <c r="D4" s="236"/>
    </row>
    <row r="5" spans="1:4" ht="15">
      <c r="A5" s="199" t="s">
        <v>297</v>
      </c>
      <c r="C5" s="502" t="s">
        <v>927</v>
      </c>
      <c r="D5" s="236"/>
    </row>
    <row r="6" spans="1:4" ht="15">
      <c r="A6" s="199"/>
      <c r="C6" s="238"/>
      <c r="D6" s="236"/>
    </row>
    <row r="7" spans="1:4" ht="28.5" customHeight="1">
      <c r="A7" s="726" t="s">
        <v>922</v>
      </c>
      <c r="B7" s="726"/>
      <c r="C7" s="726"/>
      <c r="D7" s="726"/>
    </row>
    <row r="8" spans="1:4" ht="14.25">
      <c r="A8" s="727" t="s">
        <v>812</v>
      </c>
      <c r="B8" s="727"/>
      <c r="C8" s="727"/>
      <c r="D8" s="727"/>
    </row>
    <row r="9" ht="15">
      <c r="A9" s="246"/>
    </row>
    <row r="10" spans="1:4" ht="47.25" customHeight="1">
      <c r="A10" s="492" t="s">
        <v>105</v>
      </c>
      <c r="B10" s="492" t="s">
        <v>616</v>
      </c>
      <c r="C10" s="492" t="s">
        <v>298</v>
      </c>
      <c r="D10" s="329" t="s">
        <v>106</v>
      </c>
    </row>
    <row r="11" spans="1:4" s="686" customFormat="1" ht="17.25">
      <c r="A11" s="683"/>
      <c r="B11" s="684" t="s">
        <v>915</v>
      </c>
      <c r="C11" s="683"/>
      <c r="D11" s="685"/>
    </row>
    <row r="12" spans="1:4" ht="15" customHeight="1" hidden="1">
      <c r="A12" s="201"/>
      <c r="B12" s="27" t="s">
        <v>555</v>
      </c>
      <c r="C12" s="249"/>
      <c r="D12" s="264"/>
    </row>
    <row r="13" spans="1:4" ht="30" customHeight="1" hidden="1">
      <c r="A13" s="374">
        <v>1</v>
      </c>
      <c r="B13" s="71" t="s">
        <v>771</v>
      </c>
      <c r="C13" s="250" t="s">
        <v>138</v>
      </c>
      <c r="D13" s="383"/>
    </row>
    <row r="14" spans="1:4" ht="30" hidden="1">
      <c r="A14" s="374">
        <v>1</v>
      </c>
      <c r="B14" s="71" t="s">
        <v>772</v>
      </c>
      <c r="C14" s="250" t="s">
        <v>138</v>
      </c>
      <c r="D14" s="268"/>
    </row>
    <row r="15" spans="1:4" s="404" customFormat="1" ht="15" customHeight="1" hidden="1">
      <c r="A15" s="201"/>
      <c r="B15" s="303" t="s">
        <v>556</v>
      </c>
      <c r="C15" s="329"/>
      <c r="D15" s="571">
        <f>SUM(D13:D14)</f>
        <v>0</v>
      </c>
    </row>
    <row r="16" spans="1:4" ht="15">
      <c r="A16" s="248"/>
      <c r="B16" s="303" t="s">
        <v>913</v>
      </c>
      <c r="C16" s="248"/>
      <c r="D16" s="248"/>
    </row>
    <row r="17" spans="1:4" ht="90">
      <c r="A17" s="374">
        <v>1</v>
      </c>
      <c r="B17" s="71" t="s">
        <v>597</v>
      </c>
      <c r="C17" s="374" t="s">
        <v>138</v>
      </c>
      <c r="D17" s="328">
        <v>37</v>
      </c>
    </row>
    <row r="18" spans="1:4" ht="30">
      <c r="A18" s="329">
        <v>2</v>
      </c>
      <c r="B18" s="201" t="s">
        <v>598</v>
      </c>
      <c r="C18" s="374" t="s">
        <v>138</v>
      </c>
      <c r="D18" s="268">
        <v>0.4</v>
      </c>
    </row>
    <row r="19" spans="1:4" ht="60">
      <c r="A19" s="329">
        <v>3</v>
      </c>
      <c r="B19" s="201" t="s">
        <v>813</v>
      </c>
      <c r="C19" s="374" t="s">
        <v>138</v>
      </c>
      <c r="D19" s="383">
        <v>30.6</v>
      </c>
    </row>
    <row r="20" spans="1:4" ht="75">
      <c r="A20" s="329">
        <v>4</v>
      </c>
      <c r="B20" s="201" t="s">
        <v>814</v>
      </c>
      <c r="C20" s="374" t="s">
        <v>138</v>
      </c>
      <c r="D20" s="383">
        <v>2</v>
      </c>
    </row>
    <row r="21" spans="1:4" ht="45">
      <c r="A21" s="329">
        <v>5</v>
      </c>
      <c r="B21" s="201" t="s">
        <v>202</v>
      </c>
      <c r="C21" s="374" t="s">
        <v>138</v>
      </c>
      <c r="D21" s="383">
        <v>88.3</v>
      </c>
    </row>
    <row r="22" spans="1:4" ht="15">
      <c r="A22" s="201"/>
      <c r="B22" s="303" t="s">
        <v>348</v>
      </c>
      <c r="C22" s="329"/>
      <c r="D22" s="571">
        <f>SUM(D17:D21)</f>
        <v>158.3</v>
      </c>
    </row>
    <row r="23" spans="1:4" ht="31.5" customHeight="1" hidden="1">
      <c r="A23" s="201"/>
      <c r="B23" s="303" t="s">
        <v>678</v>
      </c>
      <c r="C23" s="329"/>
      <c r="D23" s="617"/>
    </row>
    <row r="24" spans="1:4" ht="90" hidden="1">
      <c r="A24" s="374">
        <v>1</v>
      </c>
      <c r="B24" s="402" t="s">
        <v>696</v>
      </c>
      <c r="C24" s="374" t="s">
        <v>138</v>
      </c>
      <c r="D24" s="383">
        <v>0</v>
      </c>
    </row>
    <row r="25" spans="1:4" s="403" customFormat="1" ht="30" hidden="1">
      <c r="A25" s="620">
        <v>1</v>
      </c>
      <c r="B25" s="621" t="s">
        <v>545</v>
      </c>
      <c r="C25" s="620" t="s">
        <v>138</v>
      </c>
      <c r="D25" s="383">
        <v>0</v>
      </c>
    </row>
    <row r="26" spans="1:4" ht="15" hidden="1">
      <c r="A26" s="190"/>
      <c r="B26" s="188" t="s">
        <v>788</v>
      </c>
      <c r="C26" s="249"/>
      <c r="D26" s="571">
        <f>SUM(D24:D25)</f>
        <v>0</v>
      </c>
    </row>
    <row r="27" spans="1:4" ht="31.5" customHeight="1" hidden="1">
      <c r="A27" s="201"/>
      <c r="B27" s="303" t="s">
        <v>787</v>
      </c>
      <c r="C27" s="329"/>
      <c r="D27" s="617"/>
    </row>
    <row r="28" spans="1:4" ht="30" hidden="1">
      <c r="A28" s="374">
        <v>1</v>
      </c>
      <c r="B28" s="621" t="s">
        <v>781</v>
      </c>
      <c r="C28" s="374" t="s">
        <v>138</v>
      </c>
      <c r="D28" s="618">
        <v>0</v>
      </c>
    </row>
    <row r="29" spans="1:4" ht="15" hidden="1">
      <c r="A29" s="190"/>
      <c r="B29" s="188" t="s">
        <v>300</v>
      </c>
      <c r="C29" s="249"/>
      <c r="D29" s="571">
        <f>SUM(D28:D28)</f>
        <v>0</v>
      </c>
    </row>
    <row r="30" spans="1:4" s="686" customFormat="1" ht="17.25">
      <c r="A30" s="687"/>
      <c r="B30" s="684" t="s">
        <v>914</v>
      </c>
      <c r="C30" s="688"/>
      <c r="D30" s="689">
        <f>SUM(D22)</f>
        <v>158.3</v>
      </c>
    </row>
    <row r="31" spans="1:4" ht="15">
      <c r="A31" s="190"/>
      <c r="B31" s="682"/>
      <c r="C31" s="249"/>
      <c r="D31" s="571"/>
    </row>
    <row r="32" spans="1:4" s="686" customFormat="1" ht="17.25">
      <c r="A32" s="687"/>
      <c r="B32" s="684" t="s">
        <v>917</v>
      </c>
      <c r="C32" s="688"/>
      <c r="D32" s="690"/>
    </row>
    <row r="33" spans="1:4" ht="15">
      <c r="A33" s="201"/>
      <c r="B33" s="27" t="s">
        <v>555</v>
      </c>
      <c r="C33" s="249"/>
      <c r="D33" s="264"/>
    </row>
    <row r="34" spans="1:4" ht="36" customHeight="1" hidden="1">
      <c r="A34" s="374">
        <v>1</v>
      </c>
      <c r="B34" s="71" t="s">
        <v>771</v>
      </c>
      <c r="C34" s="250" t="s">
        <v>138</v>
      </c>
      <c r="D34" s="383"/>
    </row>
    <row r="35" spans="1:4" ht="30">
      <c r="A35" s="374">
        <v>1</v>
      </c>
      <c r="B35" s="71" t="s">
        <v>772</v>
      </c>
      <c r="C35" s="250" t="s">
        <v>138</v>
      </c>
      <c r="D35" s="268">
        <v>6720.2</v>
      </c>
    </row>
    <row r="36" spans="1:4" s="404" customFormat="1" ht="15">
      <c r="A36" s="201"/>
      <c r="B36" s="303" t="s">
        <v>556</v>
      </c>
      <c r="C36" s="329"/>
      <c r="D36" s="571">
        <f>SUM(D34:D35)</f>
        <v>6720.2</v>
      </c>
    </row>
    <row r="37" spans="1:4" ht="23.25" customHeight="1" hidden="1">
      <c r="A37" s="248"/>
      <c r="B37" s="303" t="s">
        <v>599</v>
      </c>
      <c r="C37" s="248"/>
      <c r="D37" s="248"/>
    </row>
    <row r="38" spans="1:4" ht="90" hidden="1">
      <c r="A38" s="374">
        <v>1</v>
      </c>
      <c r="B38" s="71" t="s">
        <v>597</v>
      </c>
      <c r="C38" s="374" t="s">
        <v>138</v>
      </c>
      <c r="D38" s="328"/>
    </row>
    <row r="39" spans="1:4" ht="30" hidden="1">
      <c r="A39" s="329">
        <v>2</v>
      </c>
      <c r="B39" s="201" t="s">
        <v>598</v>
      </c>
      <c r="C39" s="374" t="s">
        <v>138</v>
      </c>
      <c r="D39" s="268"/>
    </row>
    <row r="40" spans="1:4" ht="60" hidden="1">
      <c r="A40" s="329">
        <v>3</v>
      </c>
      <c r="B40" s="201" t="s">
        <v>813</v>
      </c>
      <c r="C40" s="374" t="s">
        <v>138</v>
      </c>
      <c r="D40" s="383"/>
    </row>
    <row r="41" spans="1:4" ht="75" hidden="1">
      <c r="A41" s="329">
        <v>4</v>
      </c>
      <c r="B41" s="201" t="s">
        <v>814</v>
      </c>
      <c r="C41" s="374" t="s">
        <v>138</v>
      </c>
      <c r="D41" s="383"/>
    </row>
    <row r="42" spans="1:4" ht="45" hidden="1">
      <c r="A42" s="329">
        <v>5</v>
      </c>
      <c r="B42" s="201" t="s">
        <v>202</v>
      </c>
      <c r="C42" s="374" t="s">
        <v>138</v>
      </c>
      <c r="D42" s="383"/>
    </row>
    <row r="43" spans="1:4" ht="23.25" customHeight="1" hidden="1">
      <c r="A43" s="201"/>
      <c r="B43" s="303" t="s">
        <v>348</v>
      </c>
      <c r="C43" s="329"/>
      <c r="D43" s="571">
        <f>SUM(D38:D42)</f>
        <v>0</v>
      </c>
    </row>
    <row r="44" spans="1:4" s="686" customFormat="1" ht="34.5">
      <c r="A44" s="687"/>
      <c r="B44" s="684" t="s">
        <v>916</v>
      </c>
      <c r="C44" s="688"/>
      <c r="D44" s="689">
        <f>SUM(D36)</f>
        <v>6720.2</v>
      </c>
    </row>
    <row r="45" spans="1:4" ht="29.25" customHeight="1">
      <c r="A45" s="725" t="s">
        <v>617</v>
      </c>
      <c r="B45" s="725"/>
      <c r="C45" s="249"/>
      <c r="D45" s="573">
        <f>SUM(D44,D30)</f>
        <v>6878.5</v>
      </c>
    </row>
    <row r="46" ht="15">
      <c r="A46" s="24"/>
    </row>
  </sheetData>
  <sheetProtection/>
  <mergeCells count="3">
    <mergeCell ref="A45:B45"/>
    <mergeCell ref="A7:D7"/>
    <mergeCell ref="A8:D8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47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6.57421875" style="0" customWidth="1"/>
    <col min="2" max="2" width="45.7109375" style="0" customWidth="1"/>
    <col min="3" max="3" width="22.7109375" style="0" customWidth="1"/>
    <col min="4" max="5" width="16.7109375" style="0" customWidth="1"/>
  </cols>
  <sheetData>
    <row r="1" s="542" customFormat="1" ht="16.5" customHeight="1" hidden="1">
      <c r="E1" s="650" t="s">
        <v>79</v>
      </c>
    </row>
    <row r="2" spans="1:5" ht="15">
      <c r="A2" s="247"/>
      <c r="D2" s="502" t="s">
        <v>657</v>
      </c>
      <c r="E2" s="236"/>
    </row>
    <row r="3" spans="1:5" ht="15">
      <c r="A3" s="199"/>
      <c r="D3" s="502" t="s">
        <v>148</v>
      </c>
      <c r="E3" s="236"/>
    </row>
    <row r="4" spans="1:5" ht="15">
      <c r="A4" s="199"/>
      <c r="D4" s="502" t="s">
        <v>149</v>
      </c>
      <c r="E4" s="236"/>
    </row>
    <row r="5" spans="1:5" ht="15">
      <c r="A5" s="199"/>
      <c r="D5" s="502" t="s">
        <v>927</v>
      </c>
      <c r="E5" s="236"/>
    </row>
    <row r="6" spans="1:5" ht="6.75" customHeight="1">
      <c r="A6" s="199"/>
      <c r="D6" s="238"/>
      <c r="E6" s="236"/>
    </row>
    <row r="7" spans="1:5" ht="31.5" customHeight="1">
      <c r="A7" s="728" t="s">
        <v>922</v>
      </c>
      <c r="B7" s="728"/>
      <c r="C7" s="728"/>
      <c r="D7" s="728"/>
      <c r="E7" s="728"/>
    </row>
    <row r="8" spans="1:5" ht="15.75">
      <c r="A8" s="730" t="s">
        <v>852</v>
      </c>
      <c r="B8" s="730"/>
      <c r="C8" s="730"/>
      <c r="D8" s="730"/>
      <c r="E8" s="730"/>
    </row>
    <row r="9" ht="15">
      <c r="A9" s="246"/>
    </row>
    <row r="10" spans="1:5" s="285" customFormat="1" ht="38.25">
      <c r="A10" s="408" t="s">
        <v>105</v>
      </c>
      <c r="B10" s="492" t="s">
        <v>616</v>
      </c>
      <c r="C10" s="408" t="s">
        <v>298</v>
      </c>
      <c r="D10" s="409" t="s">
        <v>741</v>
      </c>
      <c r="E10" s="409" t="s">
        <v>851</v>
      </c>
    </row>
    <row r="11" spans="1:5" s="285" customFormat="1" ht="17.25">
      <c r="A11" s="408"/>
      <c r="B11" s="684" t="s">
        <v>915</v>
      </c>
      <c r="C11" s="408"/>
      <c r="D11" s="409"/>
      <c r="E11" s="409"/>
    </row>
    <row r="12" spans="1:5" ht="25.5" customHeight="1" hidden="1">
      <c r="A12" s="576"/>
      <c r="B12" s="67" t="s">
        <v>555</v>
      </c>
      <c r="C12" s="577"/>
      <c r="D12" s="578"/>
      <c r="E12" s="578"/>
    </row>
    <row r="13" spans="1:5" ht="56.25" customHeight="1" hidden="1">
      <c r="A13" s="579">
        <v>1</v>
      </c>
      <c r="B13" s="580" t="s">
        <v>772</v>
      </c>
      <c r="C13" s="579" t="s">
        <v>138</v>
      </c>
      <c r="D13" s="581"/>
      <c r="E13" s="581"/>
    </row>
    <row r="14" spans="1:5" ht="25.5" customHeight="1" hidden="1">
      <c r="A14" s="576"/>
      <c r="B14" s="582" t="s">
        <v>556</v>
      </c>
      <c r="C14" s="583"/>
      <c r="D14" s="584">
        <f>SUM(D13:D13)</f>
        <v>0</v>
      </c>
      <c r="E14" s="584">
        <f>SUM(E13:E13)</f>
        <v>0</v>
      </c>
    </row>
    <row r="15" spans="1:5" ht="25.5" customHeight="1">
      <c r="A15" s="585"/>
      <c r="B15" s="582" t="s">
        <v>913</v>
      </c>
      <c r="C15" s="583"/>
      <c r="D15" s="585"/>
      <c r="E15" s="585"/>
    </row>
    <row r="16" spans="1:5" ht="121.5" customHeight="1" hidden="1">
      <c r="A16" s="579">
        <v>1</v>
      </c>
      <c r="B16" s="580" t="s">
        <v>597</v>
      </c>
      <c r="C16" s="579" t="s">
        <v>138</v>
      </c>
      <c r="D16" s="586">
        <v>0</v>
      </c>
      <c r="E16" s="586">
        <v>0</v>
      </c>
    </row>
    <row r="17" spans="1:5" ht="47.25">
      <c r="A17" s="583">
        <v>1</v>
      </c>
      <c r="B17" s="576" t="s">
        <v>598</v>
      </c>
      <c r="C17" s="579" t="s">
        <v>138</v>
      </c>
      <c r="D17" s="581">
        <v>0.4</v>
      </c>
      <c r="E17" s="581">
        <v>0.4</v>
      </c>
    </row>
    <row r="18" spans="1:5" ht="78.75">
      <c r="A18" s="329">
        <v>2</v>
      </c>
      <c r="B18" s="576" t="s">
        <v>813</v>
      </c>
      <c r="C18" s="579" t="s">
        <v>138</v>
      </c>
      <c r="D18" s="383">
        <v>30.6</v>
      </c>
      <c r="E18" s="383">
        <v>30.6</v>
      </c>
    </row>
    <row r="19" spans="1:5" ht="110.25">
      <c r="A19" s="329">
        <v>3</v>
      </c>
      <c r="B19" s="576" t="s">
        <v>814</v>
      </c>
      <c r="C19" s="579" t="s">
        <v>138</v>
      </c>
      <c r="D19" s="383">
        <v>2</v>
      </c>
      <c r="E19" s="383">
        <v>2</v>
      </c>
    </row>
    <row r="20" spans="1:5" ht="63">
      <c r="A20" s="583">
        <v>5</v>
      </c>
      <c r="B20" s="576" t="s">
        <v>202</v>
      </c>
      <c r="C20" s="579" t="s">
        <v>138</v>
      </c>
      <c r="D20" s="587">
        <v>88.3</v>
      </c>
      <c r="E20" s="587">
        <v>90.6</v>
      </c>
    </row>
    <row r="21" spans="1:5" ht="25.5" customHeight="1">
      <c r="A21" s="576"/>
      <c r="B21" s="582" t="s">
        <v>348</v>
      </c>
      <c r="C21" s="583"/>
      <c r="D21" s="584">
        <f>SUM(D16:D20)</f>
        <v>121.3</v>
      </c>
      <c r="E21" s="584">
        <f>SUM(E16:E20)</f>
        <v>123.6</v>
      </c>
    </row>
    <row r="22" spans="1:5" ht="25.5" customHeight="1" hidden="1">
      <c r="A22" s="201"/>
      <c r="B22" s="303" t="s">
        <v>678</v>
      </c>
      <c r="C22" s="329"/>
      <c r="D22" s="571"/>
      <c r="E22" s="571"/>
    </row>
    <row r="23" spans="1:5" ht="45" hidden="1">
      <c r="A23" s="374">
        <v>1</v>
      </c>
      <c r="B23" s="405" t="s">
        <v>545</v>
      </c>
      <c r="C23" s="374" t="s">
        <v>138</v>
      </c>
      <c r="D23" s="572"/>
      <c r="E23" s="572"/>
    </row>
    <row r="24" spans="1:5" ht="60" hidden="1">
      <c r="A24" s="374">
        <v>2</v>
      </c>
      <c r="B24" s="405" t="s">
        <v>359</v>
      </c>
      <c r="C24" s="374" t="s">
        <v>138</v>
      </c>
      <c r="D24" s="572"/>
      <c r="E24" s="572"/>
    </row>
    <row r="25" spans="1:5" ht="75" hidden="1">
      <c r="A25" s="374">
        <v>3</v>
      </c>
      <c r="B25" s="405" t="s">
        <v>397</v>
      </c>
      <c r="C25" s="374" t="s">
        <v>138</v>
      </c>
      <c r="D25" s="572"/>
      <c r="E25" s="572"/>
    </row>
    <row r="26" spans="1:5" ht="25.5" customHeight="1" hidden="1">
      <c r="A26" s="190"/>
      <c r="B26" s="188" t="s">
        <v>618</v>
      </c>
      <c r="C26" s="329"/>
      <c r="D26" s="571">
        <f>SUM(D23:D25)</f>
        <v>0</v>
      </c>
      <c r="E26" s="571">
        <f>SUM(E23:E25)</f>
        <v>0</v>
      </c>
    </row>
    <row r="27" spans="1:5" s="686" customFormat="1" ht="17.25">
      <c r="A27" s="687"/>
      <c r="B27" s="684" t="s">
        <v>914</v>
      </c>
      <c r="C27" s="688"/>
      <c r="D27" s="689">
        <f>SUM(D21,D14)</f>
        <v>121.3</v>
      </c>
      <c r="E27" s="689">
        <f>SUM(E21,E14)</f>
        <v>123.6</v>
      </c>
    </row>
    <row r="28" spans="1:5" s="686" customFormat="1" ht="17.25">
      <c r="A28" s="687"/>
      <c r="B28" s="684"/>
      <c r="C28" s="688"/>
      <c r="D28" s="691"/>
      <c r="E28" s="692"/>
    </row>
    <row r="29" spans="1:5" s="285" customFormat="1" ht="34.5">
      <c r="A29" s="408"/>
      <c r="B29" s="684" t="s">
        <v>917</v>
      </c>
      <c r="C29" s="408"/>
      <c r="D29" s="409"/>
      <c r="E29" s="409"/>
    </row>
    <row r="30" spans="1:5" ht="25.5" customHeight="1">
      <c r="A30" s="576"/>
      <c r="B30" s="67" t="s">
        <v>555</v>
      </c>
      <c r="C30" s="577"/>
      <c r="D30" s="578"/>
      <c r="E30" s="578"/>
    </row>
    <row r="31" spans="1:5" ht="47.25">
      <c r="A31" s="579">
        <v>1</v>
      </c>
      <c r="B31" s="580" t="s">
        <v>772</v>
      </c>
      <c r="C31" s="579" t="s">
        <v>138</v>
      </c>
      <c r="D31" s="581">
        <v>6535.2</v>
      </c>
      <c r="E31" s="581">
        <v>6381.7</v>
      </c>
    </row>
    <row r="32" spans="1:5" ht="25.5" customHeight="1">
      <c r="A32" s="576"/>
      <c r="B32" s="582" t="s">
        <v>556</v>
      </c>
      <c r="C32" s="583"/>
      <c r="D32" s="584">
        <f>SUM(D31:D31)</f>
        <v>6535.2</v>
      </c>
      <c r="E32" s="584">
        <f>SUM(E31:E31)</f>
        <v>6381.7</v>
      </c>
    </row>
    <row r="33" spans="1:5" ht="25.5" customHeight="1" hidden="1">
      <c r="A33" s="585"/>
      <c r="B33" s="582" t="s">
        <v>599</v>
      </c>
      <c r="C33" s="583"/>
      <c r="D33" s="585"/>
      <c r="E33" s="585"/>
    </row>
    <row r="34" spans="1:5" ht="121.5" customHeight="1" hidden="1">
      <c r="A34" s="579">
        <v>1</v>
      </c>
      <c r="B34" s="580" t="s">
        <v>597</v>
      </c>
      <c r="C34" s="579" t="s">
        <v>138</v>
      </c>
      <c r="D34" s="586">
        <v>0</v>
      </c>
      <c r="E34" s="586">
        <v>0</v>
      </c>
    </row>
    <row r="35" spans="1:5" ht="47.25" hidden="1">
      <c r="A35" s="583">
        <v>1</v>
      </c>
      <c r="B35" s="576" t="s">
        <v>598</v>
      </c>
      <c r="C35" s="579" t="s">
        <v>138</v>
      </c>
      <c r="D35" s="581"/>
      <c r="E35" s="581"/>
    </row>
    <row r="36" spans="1:5" ht="78.75" hidden="1">
      <c r="A36" s="329">
        <v>2</v>
      </c>
      <c r="B36" s="576" t="s">
        <v>813</v>
      </c>
      <c r="C36" s="579" t="s">
        <v>138</v>
      </c>
      <c r="D36" s="383"/>
      <c r="E36" s="383"/>
    </row>
    <row r="37" spans="1:5" ht="110.25" hidden="1">
      <c r="A37" s="329">
        <v>3</v>
      </c>
      <c r="B37" s="576" t="s">
        <v>814</v>
      </c>
      <c r="C37" s="579" t="s">
        <v>138</v>
      </c>
      <c r="D37" s="383"/>
      <c r="E37" s="383"/>
    </row>
    <row r="38" spans="1:5" ht="63" hidden="1">
      <c r="A38" s="583">
        <v>5</v>
      </c>
      <c r="B38" s="576" t="s">
        <v>202</v>
      </c>
      <c r="C38" s="579" t="s">
        <v>138</v>
      </c>
      <c r="D38" s="587"/>
      <c r="E38" s="587"/>
    </row>
    <row r="39" spans="1:5" ht="25.5" customHeight="1" hidden="1">
      <c r="A39" s="576"/>
      <c r="B39" s="582" t="s">
        <v>348</v>
      </c>
      <c r="C39" s="583"/>
      <c r="D39" s="584">
        <f>SUM(D34:D38)</f>
        <v>0</v>
      </c>
      <c r="E39" s="584">
        <f>SUM(E34:E38)</f>
        <v>0</v>
      </c>
    </row>
    <row r="40" spans="1:5" ht="25.5" customHeight="1" hidden="1">
      <c r="A40" s="201"/>
      <c r="B40" s="303" t="s">
        <v>678</v>
      </c>
      <c r="C40" s="329"/>
      <c r="D40" s="571"/>
      <c r="E40" s="571"/>
    </row>
    <row r="41" spans="1:5" ht="45" hidden="1">
      <c r="A41" s="374">
        <v>1</v>
      </c>
      <c r="B41" s="405" t="s">
        <v>545</v>
      </c>
      <c r="C41" s="374" t="s">
        <v>138</v>
      </c>
      <c r="D41" s="572"/>
      <c r="E41" s="572"/>
    </row>
    <row r="42" spans="1:5" ht="60" hidden="1">
      <c r="A42" s="374">
        <v>2</v>
      </c>
      <c r="B42" s="405" t="s">
        <v>359</v>
      </c>
      <c r="C42" s="374" t="s">
        <v>138</v>
      </c>
      <c r="D42" s="572"/>
      <c r="E42" s="572"/>
    </row>
    <row r="43" spans="1:5" ht="75" hidden="1">
      <c r="A43" s="374">
        <v>3</v>
      </c>
      <c r="B43" s="405" t="s">
        <v>397</v>
      </c>
      <c r="C43" s="374" t="s">
        <v>138</v>
      </c>
      <c r="D43" s="572"/>
      <c r="E43" s="572"/>
    </row>
    <row r="44" spans="1:5" ht="25.5" customHeight="1" hidden="1">
      <c r="A44" s="190"/>
      <c r="B44" s="188" t="s">
        <v>618</v>
      </c>
      <c r="C44" s="329"/>
      <c r="D44" s="571">
        <f>SUM(D41:D43)</f>
        <v>0</v>
      </c>
      <c r="E44" s="571">
        <f>SUM(E41:E43)</f>
        <v>0</v>
      </c>
    </row>
    <row r="45" spans="1:5" s="686" customFormat="1" ht="34.5">
      <c r="A45" s="687"/>
      <c r="B45" s="684" t="s">
        <v>916</v>
      </c>
      <c r="C45" s="688"/>
      <c r="D45" s="689">
        <f>SUM(D39,D32)</f>
        <v>6535.2</v>
      </c>
      <c r="E45" s="689">
        <f>SUM(E39,E32)</f>
        <v>6381.7</v>
      </c>
    </row>
    <row r="46" spans="1:5" s="481" customFormat="1" ht="25.5" customHeight="1">
      <c r="A46" s="729" t="s">
        <v>617</v>
      </c>
      <c r="B46" s="729"/>
      <c r="C46" s="574"/>
      <c r="D46" s="575">
        <f>SUM(D45,D27)</f>
        <v>6656.5</v>
      </c>
      <c r="E46" s="575">
        <f>SUM(E45,E27)</f>
        <v>6505.3</v>
      </c>
    </row>
    <row r="47" spans="1:3" ht="15">
      <c r="A47" s="24" t="s">
        <v>299</v>
      </c>
      <c r="C47" s="406"/>
    </row>
  </sheetData>
  <sheetProtection/>
  <mergeCells count="3">
    <mergeCell ref="A7:E7"/>
    <mergeCell ref="A46:B46"/>
    <mergeCell ref="A8:E8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40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65.57421875" style="3" customWidth="1"/>
    <col min="2" max="2" width="22.421875" style="3" hidden="1" customWidth="1"/>
    <col min="3" max="3" width="27.7109375" style="3" customWidth="1"/>
    <col min="4" max="6" width="17.140625" style="3" hidden="1" customWidth="1"/>
    <col min="7" max="7" width="14.00390625" style="3" hidden="1" customWidth="1"/>
    <col min="8" max="16384" width="9.140625" style="3" customWidth="1"/>
  </cols>
  <sheetData>
    <row r="1" spans="3:7" ht="16.5" customHeight="1" hidden="1">
      <c r="C1" s="650" t="s">
        <v>79</v>
      </c>
      <c r="G1" s="111"/>
    </row>
    <row r="2" spans="1:6" ht="15.75">
      <c r="A2" s="538" t="s">
        <v>850</v>
      </c>
      <c r="B2" s="4"/>
      <c r="D2" s="4"/>
      <c r="F2" s="4"/>
    </row>
    <row r="3" spans="1:6" ht="15.75">
      <c r="A3" s="538" t="s">
        <v>78</v>
      </c>
      <c r="B3" s="4"/>
      <c r="D3" s="4"/>
      <c r="F3" s="4"/>
    </row>
    <row r="4" spans="1:7" ht="15.75">
      <c r="A4" s="538" t="s">
        <v>144</v>
      </c>
      <c r="B4" s="5"/>
      <c r="D4" s="5"/>
      <c r="F4" s="5"/>
      <c r="G4" s="6"/>
    </row>
    <row r="5" spans="1:7" ht="15.75">
      <c r="A5" s="539" t="s">
        <v>927</v>
      </c>
      <c r="B5" s="5"/>
      <c r="D5" s="5"/>
      <c r="F5" s="5"/>
      <c r="G5" s="6"/>
    </row>
    <row r="6" spans="1:7" ht="15.75">
      <c r="A6" s="5"/>
      <c r="B6" s="5"/>
      <c r="C6" s="52"/>
      <c r="D6" s="5"/>
      <c r="F6" s="5"/>
      <c r="G6" s="6"/>
    </row>
    <row r="7" spans="1:7" ht="64.5" customHeight="1">
      <c r="A7" s="731" t="s">
        <v>815</v>
      </c>
      <c r="B7" s="731"/>
      <c r="C7" s="731"/>
      <c r="D7" s="731"/>
      <c r="E7" s="731"/>
      <c r="F7" s="731"/>
      <c r="G7" s="731"/>
    </row>
    <row r="8" spans="1:7" s="8" customFormat="1" ht="15.75">
      <c r="A8" s="7"/>
      <c r="B8" s="7"/>
      <c r="C8" s="7"/>
      <c r="D8" s="7"/>
      <c r="E8" s="7"/>
      <c r="F8" s="7"/>
      <c r="G8" s="7"/>
    </row>
    <row r="9" spans="1:7" ht="18" customHeight="1">
      <c r="A9" s="732" t="s">
        <v>322</v>
      </c>
      <c r="B9" s="734" t="s">
        <v>642</v>
      </c>
      <c r="C9" s="735"/>
      <c r="D9" s="734" t="s">
        <v>15</v>
      </c>
      <c r="E9" s="735"/>
      <c r="F9" s="734" t="s">
        <v>80</v>
      </c>
      <c r="G9" s="735"/>
    </row>
    <row r="10" spans="1:7" ht="21" customHeight="1">
      <c r="A10" s="733"/>
      <c r="B10" s="9" t="s">
        <v>76</v>
      </c>
      <c r="C10" s="9" t="s">
        <v>220</v>
      </c>
      <c r="D10" s="9" t="s">
        <v>76</v>
      </c>
      <c r="E10" s="9" t="s">
        <v>77</v>
      </c>
      <c r="F10" s="9" t="s">
        <v>76</v>
      </c>
      <c r="G10" s="9" t="s">
        <v>77</v>
      </c>
    </row>
    <row r="11" spans="1:7" ht="63">
      <c r="A11" s="605" t="s">
        <v>908</v>
      </c>
      <c r="B11" s="48">
        <v>10</v>
      </c>
      <c r="C11" s="265">
        <v>258.9</v>
      </c>
      <c r="D11" s="49"/>
      <c r="E11" s="49">
        <f>SUM(D11)</f>
        <v>0</v>
      </c>
      <c r="F11" s="49">
        <f>SUM(D11*108.1%)</f>
        <v>0</v>
      </c>
      <c r="G11" s="47">
        <f>SUM(F11)</f>
        <v>0</v>
      </c>
    </row>
    <row r="12" spans="1:7" ht="31.5">
      <c r="A12" s="605" t="s">
        <v>816</v>
      </c>
      <c r="B12" s="48">
        <v>10</v>
      </c>
      <c r="C12" s="265">
        <v>4.2</v>
      </c>
      <c r="D12" s="49"/>
      <c r="E12" s="49">
        <f>SUM(D12)</f>
        <v>0</v>
      </c>
      <c r="F12" s="49">
        <f>SUM(D12*108.1%)</f>
        <v>0</v>
      </c>
      <c r="G12" s="47">
        <f>SUM(F12)</f>
        <v>0</v>
      </c>
    </row>
    <row r="13" spans="1:7" ht="31.5">
      <c r="A13" s="605" t="s">
        <v>766</v>
      </c>
      <c r="B13" s="48">
        <v>3</v>
      </c>
      <c r="C13" s="265">
        <v>43.3</v>
      </c>
      <c r="D13" s="49"/>
      <c r="E13" s="49">
        <f>SUM(D13)</f>
        <v>0</v>
      </c>
      <c r="F13" s="49">
        <f>SUM(D13*108.1%)</f>
        <v>0</v>
      </c>
      <c r="G13" s="47">
        <f>SUM(F13)</f>
        <v>0</v>
      </c>
    </row>
    <row r="14" spans="1:7" ht="78.75">
      <c r="A14" s="605" t="s">
        <v>767</v>
      </c>
      <c r="B14" s="48">
        <v>11</v>
      </c>
      <c r="C14" s="384">
        <v>13.3</v>
      </c>
      <c r="D14" s="49"/>
      <c r="E14" s="49">
        <f>SUM(D14)</f>
        <v>0</v>
      </c>
      <c r="F14" s="49">
        <f>SUM(D14*108.1%)</f>
        <v>0</v>
      </c>
      <c r="G14" s="47">
        <f>SUM(F14)</f>
        <v>0</v>
      </c>
    </row>
    <row r="15" spans="1:7" ht="47.25">
      <c r="A15" s="580" t="s">
        <v>817</v>
      </c>
      <c r="B15" s="48"/>
      <c r="C15" s="384">
        <v>350</v>
      </c>
      <c r="D15" s="49"/>
      <c r="E15" s="49"/>
      <c r="F15" s="49"/>
      <c r="G15" s="47"/>
    </row>
    <row r="16" spans="1:7" ht="47.25">
      <c r="A16" s="605" t="s">
        <v>768</v>
      </c>
      <c r="B16" s="48">
        <v>12.5</v>
      </c>
      <c r="C16" s="265">
        <v>13.7</v>
      </c>
      <c r="D16" s="49"/>
      <c r="E16" s="49">
        <f>SUM(D16)</f>
        <v>0</v>
      </c>
      <c r="F16" s="49">
        <f>SUM(D16*108.1%)</f>
        <v>0</v>
      </c>
      <c r="G16" s="47">
        <f>SUM(F16)</f>
        <v>0</v>
      </c>
    </row>
    <row r="17" spans="1:7" ht="63">
      <c r="A17" s="605" t="s">
        <v>911</v>
      </c>
      <c r="B17" s="48">
        <v>12.5</v>
      </c>
      <c r="C17" s="265">
        <v>350.5</v>
      </c>
      <c r="D17" s="49"/>
      <c r="E17" s="49">
        <f>SUM(D17)</f>
        <v>0</v>
      </c>
      <c r="F17" s="49">
        <f>SUM(D17*108.1%)</f>
        <v>0</v>
      </c>
      <c r="G17" s="47">
        <f>SUM(F17)</f>
        <v>0</v>
      </c>
    </row>
    <row r="18" spans="1:7" ht="63">
      <c r="A18" s="605" t="s">
        <v>912</v>
      </c>
      <c r="B18" s="48">
        <v>12.5</v>
      </c>
      <c r="C18" s="265">
        <v>44.9</v>
      </c>
      <c r="D18" s="49"/>
      <c r="E18" s="49">
        <f>SUM(D18)</f>
        <v>0</v>
      </c>
      <c r="F18" s="49">
        <f>SUM(D18*108.1%)</f>
        <v>0</v>
      </c>
      <c r="G18" s="47">
        <f>SUM(F18)</f>
        <v>0</v>
      </c>
    </row>
    <row r="19" spans="1:7" ht="63" hidden="1">
      <c r="A19" s="606" t="s">
        <v>765</v>
      </c>
      <c r="B19" s="48"/>
      <c r="C19" s="384">
        <f>150-150</f>
        <v>0</v>
      </c>
      <c r="D19" s="49"/>
      <c r="E19" s="49"/>
      <c r="F19" s="49"/>
      <c r="G19" s="47"/>
    </row>
    <row r="20" spans="1:7" ht="63" hidden="1">
      <c r="A20" s="607" t="s">
        <v>795</v>
      </c>
      <c r="B20" s="48">
        <v>12.5</v>
      </c>
      <c r="C20" s="384"/>
      <c r="D20" s="49"/>
      <c r="E20" s="49">
        <f>SUM(D20)</f>
        <v>0</v>
      </c>
      <c r="F20" s="49">
        <f>SUM(D20*108.1%)</f>
        <v>0</v>
      </c>
      <c r="G20" s="47">
        <f>SUM(F20)</f>
        <v>0</v>
      </c>
    </row>
    <row r="21" spans="1:7" ht="63" hidden="1">
      <c r="A21" s="640" t="s">
        <v>792</v>
      </c>
      <c r="B21" s="48">
        <v>12.5</v>
      </c>
      <c r="C21" s="384"/>
      <c r="D21" s="49"/>
      <c r="E21" s="49">
        <f>SUM(D21)</f>
        <v>0</v>
      </c>
      <c r="F21" s="49">
        <f>SUM(D21*108.1%)</f>
        <v>0</v>
      </c>
      <c r="G21" s="47">
        <f>SUM(F21)</f>
        <v>0</v>
      </c>
    </row>
    <row r="22" spans="1:7" s="15" customFormat="1" ht="23.25" customHeight="1">
      <c r="A22" s="167" t="s">
        <v>20</v>
      </c>
      <c r="B22" s="168">
        <f aca="true" t="shared" si="0" ref="B22:G22">SUM(B11:B21)</f>
        <v>96.5</v>
      </c>
      <c r="C22" s="588">
        <f t="shared" si="0"/>
        <v>1078.8000000000002</v>
      </c>
      <c r="D22" s="50">
        <f t="shared" si="0"/>
        <v>0</v>
      </c>
      <c r="E22" s="50">
        <f t="shared" si="0"/>
        <v>0</v>
      </c>
      <c r="F22" s="50">
        <f t="shared" si="0"/>
        <v>0</v>
      </c>
      <c r="G22" s="51">
        <f t="shared" si="0"/>
        <v>0</v>
      </c>
    </row>
    <row r="23" spans="1:7" ht="15.75" hidden="1">
      <c r="A23" s="10"/>
      <c r="B23" s="10"/>
      <c r="C23" s="10"/>
      <c r="D23" s="10"/>
      <c r="E23" s="10"/>
      <c r="F23" s="10"/>
      <c r="G23" s="11"/>
    </row>
    <row r="24" spans="1:7" ht="15.75">
      <c r="A24" s="12"/>
      <c r="B24" s="12"/>
      <c r="C24" s="12"/>
      <c r="D24" s="12"/>
      <c r="E24" s="12"/>
      <c r="F24" s="12"/>
      <c r="G24" s="11"/>
    </row>
    <row r="25" spans="1:7" ht="15.75">
      <c r="A25" s="12"/>
      <c r="B25" s="12"/>
      <c r="C25" s="12"/>
      <c r="D25" s="12"/>
      <c r="E25" s="12"/>
      <c r="F25" s="12"/>
      <c r="G25" s="11"/>
    </row>
    <row r="26" spans="1:7" s="15" customFormat="1" ht="15.75" hidden="1">
      <c r="A26" s="13"/>
      <c r="B26" s="13"/>
      <c r="C26" s="13"/>
      <c r="D26" s="13"/>
      <c r="E26" s="13"/>
      <c r="F26" s="13"/>
      <c r="G26" s="14"/>
    </row>
    <row r="27" spans="1:7" s="15" customFormat="1" ht="15.75">
      <c r="A27" s="13"/>
      <c r="B27" s="13"/>
      <c r="C27" s="13"/>
      <c r="D27" s="13"/>
      <c r="E27" s="13"/>
      <c r="F27" s="13"/>
      <c r="G27" s="18"/>
    </row>
    <row r="28" spans="1:7" s="15" customFormat="1" ht="15.75">
      <c r="A28" s="13"/>
      <c r="B28" s="13"/>
      <c r="C28" s="13"/>
      <c r="D28" s="13"/>
      <c r="E28" s="13"/>
      <c r="F28" s="13"/>
      <c r="G28" s="17"/>
    </row>
    <row r="29" spans="1:7" s="15" customFormat="1" ht="15.75">
      <c r="A29" s="13"/>
      <c r="B29" s="13"/>
      <c r="C29" s="13"/>
      <c r="D29" s="13"/>
      <c r="E29" s="13"/>
      <c r="F29" s="13"/>
      <c r="G29" s="17"/>
    </row>
    <row r="30" spans="1:7" s="15" customFormat="1" ht="15.75">
      <c r="A30" s="13"/>
      <c r="B30" s="13"/>
      <c r="C30" s="13"/>
      <c r="D30" s="13"/>
      <c r="E30" s="13"/>
      <c r="F30" s="13"/>
      <c r="G30" s="17"/>
    </row>
    <row r="31" spans="1:7" s="15" customFormat="1" ht="15.75">
      <c r="A31" s="13"/>
      <c r="B31" s="13"/>
      <c r="C31" s="13"/>
      <c r="D31" s="13"/>
      <c r="E31" s="13"/>
      <c r="F31" s="13"/>
      <c r="G31" s="17"/>
    </row>
    <row r="32" spans="1:7" s="15" customFormat="1" ht="15.75">
      <c r="A32" s="13"/>
      <c r="B32" s="13"/>
      <c r="C32" s="13"/>
      <c r="D32" s="13"/>
      <c r="E32" s="13"/>
      <c r="F32" s="13"/>
      <c r="G32" s="17"/>
    </row>
    <row r="33" spans="1:7" s="15" customFormat="1" ht="15.75">
      <c r="A33" s="13"/>
      <c r="B33" s="13"/>
      <c r="C33" s="13"/>
      <c r="D33" s="13"/>
      <c r="E33" s="13"/>
      <c r="F33" s="13"/>
      <c r="G33" s="17"/>
    </row>
    <row r="34" spans="1:7" s="15" customFormat="1" ht="15.75">
      <c r="A34" s="13"/>
      <c r="B34" s="13"/>
      <c r="C34" s="13"/>
      <c r="D34" s="13"/>
      <c r="E34" s="13"/>
      <c r="F34" s="13"/>
      <c r="G34" s="17"/>
    </row>
    <row r="35" spans="1:7" s="15" customFormat="1" ht="15.75">
      <c r="A35" s="13"/>
      <c r="B35" s="13"/>
      <c r="C35" s="13"/>
      <c r="D35" s="13"/>
      <c r="E35" s="13"/>
      <c r="F35" s="13"/>
      <c r="G35" s="17"/>
    </row>
    <row r="36" spans="1:7" s="15" customFormat="1" ht="15.75">
      <c r="A36" s="13"/>
      <c r="B36" s="13"/>
      <c r="C36" s="13"/>
      <c r="D36" s="13"/>
      <c r="E36" s="13"/>
      <c r="F36" s="13"/>
      <c r="G36" s="17"/>
    </row>
    <row r="37" spans="1:7" s="15" customFormat="1" ht="15.75">
      <c r="A37" s="13"/>
      <c r="B37" s="13"/>
      <c r="C37" s="13"/>
      <c r="D37" s="13"/>
      <c r="E37" s="13"/>
      <c r="F37" s="13"/>
      <c r="G37" s="17"/>
    </row>
    <row r="38" spans="1:7" s="15" customFormat="1" ht="15.75">
      <c r="A38" s="13"/>
      <c r="B38" s="13"/>
      <c r="C38" s="13"/>
      <c r="D38" s="13"/>
      <c r="E38" s="13"/>
      <c r="F38" s="13"/>
      <c r="G38" s="17"/>
    </row>
    <row r="39" spans="1:7" s="15" customFormat="1" ht="15.75">
      <c r="A39" s="13"/>
      <c r="B39" s="13"/>
      <c r="C39" s="13"/>
      <c r="D39" s="13"/>
      <c r="E39" s="13"/>
      <c r="F39" s="13"/>
      <c r="G39" s="14"/>
    </row>
    <row r="40" spans="1:7" ht="15.75">
      <c r="A40" s="16"/>
      <c r="B40" s="16"/>
      <c r="C40" s="16"/>
      <c r="D40" s="16"/>
      <c r="E40" s="16"/>
      <c r="F40" s="16"/>
      <c r="G40" s="19"/>
    </row>
  </sheetData>
  <sheetProtection/>
  <mergeCells count="5">
    <mergeCell ref="A7:G7"/>
    <mergeCell ref="A9:A10"/>
    <mergeCell ref="B9:C9"/>
    <mergeCell ref="D9:E9"/>
    <mergeCell ref="F9:G9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8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65.57421875" style="3" customWidth="1"/>
    <col min="2" max="2" width="22.421875" style="3" hidden="1" customWidth="1"/>
    <col min="3" max="4" width="15.8515625" style="3" customWidth="1"/>
    <col min="5" max="7" width="17.140625" style="3" hidden="1" customWidth="1"/>
    <col min="8" max="8" width="14.00390625" style="3" hidden="1" customWidth="1"/>
    <col min="9" max="16384" width="9.140625" style="3" customWidth="1"/>
  </cols>
  <sheetData>
    <row r="1" spans="3:8" ht="16.5" customHeight="1" hidden="1">
      <c r="C1" s="650" t="s">
        <v>79</v>
      </c>
      <c r="D1" s="650"/>
      <c r="H1" s="111"/>
    </row>
    <row r="2" spans="1:7" ht="15.75">
      <c r="A2" s="538" t="s">
        <v>864</v>
      </c>
      <c r="B2" s="4"/>
      <c r="E2" s="4"/>
      <c r="G2" s="4"/>
    </row>
    <row r="3" spans="1:7" ht="15.75">
      <c r="A3" s="538" t="s">
        <v>78</v>
      </c>
      <c r="B3" s="4"/>
      <c r="E3" s="4"/>
      <c r="G3" s="4"/>
    </row>
    <row r="4" spans="1:8" ht="15.75">
      <c r="A4" s="538" t="s">
        <v>144</v>
      </c>
      <c r="B4" s="5"/>
      <c r="E4" s="5"/>
      <c r="G4" s="5"/>
      <c r="H4" s="6"/>
    </row>
    <row r="5" spans="1:8" ht="15.75">
      <c r="A5" s="539" t="s">
        <v>927</v>
      </c>
      <c r="B5" s="5"/>
      <c r="E5" s="5"/>
      <c r="G5" s="5"/>
      <c r="H5" s="6"/>
    </row>
    <row r="6" spans="1:8" ht="15.75">
      <c r="A6" s="5"/>
      <c r="B6" s="5"/>
      <c r="C6" s="52"/>
      <c r="D6" s="52"/>
      <c r="E6" s="5"/>
      <c r="G6" s="5"/>
      <c r="H6" s="6"/>
    </row>
    <row r="7" spans="1:8" ht="64.5" customHeight="1">
      <c r="A7" s="731" t="s">
        <v>865</v>
      </c>
      <c r="B7" s="731"/>
      <c r="C7" s="731"/>
      <c r="D7" s="731"/>
      <c r="E7" s="731"/>
      <c r="F7" s="731"/>
      <c r="G7" s="731"/>
      <c r="H7" s="731"/>
    </row>
    <row r="8" spans="1:8" s="8" customFormat="1" ht="15.75">
      <c r="A8" s="7"/>
      <c r="B8" s="7"/>
      <c r="C8" s="7"/>
      <c r="D8" s="7"/>
      <c r="E8" s="7"/>
      <c r="F8" s="7"/>
      <c r="G8" s="7"/>
      <c r="H8" s="7"/>
    </row>
    <row r="9" spans="1:8" ht="18" customHeight="1">
      <c r="A9" s="732" t="s">
        <v>322</v>
      </c>
      <c r="B9" s="677" t="s">
        <v>642</v>
      </c>
      <c r="C9" s="679" t="s">
        <v>740</v>
      </c>
      <c r="D9" s="679" t="s">
        <v>808</v>
      </c>
      <c r="E9" s="734" t="s">
        <v>15</v>
      </c>
      <c r="F9" s="735"/>
      <c r="G9" s="734" t="s">
        <v>80</v>
      </c>
      <c r="H9" s="735"/>
    </row>
    <row r="10" spans="1:8" ht="47.25">
      <c r="A10" s="733"/>
      <c r="B10" s="678" t="s">
        <v>76</v>
      </c>
      <c r="C10" s="680" t="s">
        <v>220</v>
      </c>
      <c r="D10" s="680" t="s">
        <v>220</v>
      </c>
      <c r="E10" s="9" t="s">
        <v>76</v>
      </c>
      <c r="F10" s="9" t="s">
        <v>77</v>
      </c>
      <c r="G10" s="9" t="s">
        <v>76</v>
      </c>
      <c r="H10" s="9" t="s">
        <v>77</v>
      </c>
    </row>
    <row r="11" spans="1:8" ht="63">
      <c r="A11" s="605" t="s">
        <v>908</v>
      </c>
      <c r="B11" s="48">
        <v>10</v>
      </c>
      <c r="C11" s="265">
        <v>323.7</v>
      </c>
      <c r="D11" s="265">
        <v>323.7</v>
      </c>
      <c r="E11" s="49"/>
      <c r="F11" s="49">
        <f aca="true" t="shared" si="0" ref="F11:F19">SUM(E11)</f>
        <v>0</v>
      </c>
      <c r="G11" s="49">
        <f aca="true" t="shared" si="1" ref="G11:G19">SUM(E11*108.1%)</f>
        <v>0</v>
      </c>
      <c r="H11" s="47">
        <f aca="true" t="shared" si="2" ref="H11:H19">SUM(G11)</f>
        <v>0</v>
      </c>
    </row>
    <row r="12" spans="1:8" ht="31.5" hidden="1">
      <c r="A12" s="605" t="s">
        <v>816</v>
      </c>
      <c r="B12" s="48">
        <v>10</v>
      </c>
      <c r="C12" s="265"/>
      <c r="D12" s="265"/>
      <c r="E12" s="49"/>
      <c r="F12" s="49">
        <f>SUM(E12)</f>
        <v>0</v>
      </c>
      <c r="G12" s="49">
        <f>SUM(E12*108.1%)</f>
        <v>0</v>
      </c>
      <c r="H12" s="47">
        <f>SUM(G12)</f>
        <v>0</v>
      </c>
    </row>
    <row r="13" spans="1:8" ht="31.5" hidden="1">
      <c r="A13" s="605" t="s">
        <v>766</v>
      </c>
      <c r="B13" s="48">
        <v>3</v>
      </c>
      <c r="C13" s="265"/>
      <c r="D13" s="265"/>
      <c r="E13" s="49"/>
      <c r="F13" s="49">
        <f t="shared" si="0"/>
        <v>0</v>
      </c>
      <c r="G13" s="49">
        <f t="shared" si="1"/>
        <v>0</v>
      </c>
      <c r="H13" s="47">
        <f t="shared" si="2"/>
        <v>0</v>
      </c>
    </row>
    <row r="14" spans="1:8" ht="78.75" hidden="1">
      <c r="A14" s="605" t="s">
        <v>767</v>
      </c>
      <c r="B14" s="48">
        <v>11</v>
      </c>
      <c r="C14" s="384"/>
      <c r="D14" s="384"/>
      <c r="E14" s="49"/>
      <c r="F14" s="49">
        <f t="shared" si="0"/>
        <v>0</v>
      </c>
      <c r="G14" s="49">
        <f t="shared" si="1"/>
        <v>0</v>
      </c>
      <c r="H14" s="47">
        <f t="shared" si="2"/>
        <v>0</v>
      </c>
    </row>
    <row r="15" spans="1:8" ht="47.25" hidden="1">
      <c r="A15" s="580" t="s">
        <v>817</v>
      </c>
      <c r="B15" s="48"/>
      <c r="C15" s="384"/>
      <c r="D15" s="384"/>
      <c r="E15" s="49"/>
      <c r="F15" s="49"/>
      <c r="G15" s="49"/>
      <c r="H15" s="47"/>
    </row>
    <row r="16" spans="1:8" ht="47.25" hidden="1">
      <c r="A16" s="605" t="s">
        <v>768</v>
      </c>
      <c r="B16" s="48">
        <v>12.5</v>
      </c>
      <c r="C16" s="265"/>
      <c r="D16" s="265"/>
      <c r="E16" s="49"/>
      <c r="F16" s="49">
        <f>SUM(E16)</f>
        <v>0</v>
      </c>
      <c r="G16" s="49">
        <f>SUM(E16*108.1%)</f>
        <v>0</v>
      </c>
      <c r="H16" s="47">
        <f>SUM(G16)</f>
        <v>0</v>
      </c>
    </row>
    <row r="17" spans="1:8" ht="63" hidden="1">
      <c r="A17" s="606" t="s">
        <v>765</v>
      </c>
      <c r="B17" s="48"/>
      <c r="C17" s="384"/>
      <c r="D17" s="384"/>
      <c r="E17" s="49"/>
      <c r="F17" s="49"/>
      <c r="G17" s="49"/>
      <c r="H17" s="47"/>
    </row>
    <row r="18" spans="1:8" ht="63" hidden="1">
      <c r="A18" s="607" t="s">
        <v>795</v>
      </c>
      <c r="B18" s="48">
        <v>12.5</v>
      </c>
      <c r="C18" s="384"/>
      <c r="D18" s="384"/>
      <c r="E18" s="49"/>
      <c r="F18" s="49">
        <f>SUM(E18)</f>
        <v>0</v>
      </c>
      <c r="G18" s="49">
        <f>SUM(E18*108.1%)</f>
        <v>0</v>
      </c>
      <c r="H18" s="47">
        <f>SUM(G18)</f>
        <v>0</v>
      </c>
    </row>
    <row r="19" spans="1:8" ht="63" hidden="1">
      <c r="A19" s="640" t="s">
        <v>792</v>
      </c>
      <c r="B19" s="48">
        <v>12.5</v>
      </c>
      <c r="C19" s="384"/>
      <c r="D19" s="384"/>
      <c r="E19" s="49"/>
      <c r="F19" s="49">
        <f t="shared" si="0"/>
        <v>0</v>
      </c>
      <c r="G19" s="49">
        <f t="shared" si="1"/>
        <v>0</v>
      </c>
      <c r="H19" s="47">
        <f t="shared" si="2"/>
        <v>0</v>
      </c>
    </row>
    <row r="20" spans="1:8" s="15" customFormat="1" ht="23.25" customHeight="1">
      <c r="A20" s="167" t="s">
        <v>20</v>
      </c>
      <c r="B20" s="168">
        <f aca="true" t="shared" si="3" ref="B20:H20">SUM(B11:B19)</f>
        <v>71.5</v>
      </c>
      <c r="C20" s="588">
        <f>SUM(C11:C19)</f>
        <v>323.7</v>
      </c>
      <c r="D20" s="588">
        <f t="shared" si="3"/>
        <v>323.7</v>
      </c>
      <c r="E20" s="50">
        <f t="shared" si="3"/>
        <v>0</v>
      </c>
      <c r="F20" s="50">
        <f t="shared" si="3"/>
        <v>0</v>
      </c>
      <c r="G20" s="50">
        <f t="shared" si="3"/>
        <v>0</v>
      </c>
      <c r="H20" s="51">
        <f t="shared" si="3"/>
        <v>0</v>
      </c>
    </row>
    <row r="21" spans="1:8" ht="15.75" hidden="1">
      <c r="A21" s="10"/>
      <c r="B21" s="10"/>
      <c r="C21" s="10"/>
      <c r="D21" s="10"/>
      <c r="E21" s="10"/>
      <c r="F21" s="10"/>
      <c r="G21" s="10"/>
      <c r="H21" s="11"/>
    </row>
    <row r="22" spans="1:8" ht="15.75">
      <c r="A22" s="12"/>
      <c r="B22" s="12"/>
      <c r="C22" s="12"/>
      <c r="D22" s="12"/>
      <c r="E22" s="12"/>
      <c r="F22" s="12"/>
      <c r="G22" s="12"/>
      <c r="H22" s="11"/>
    </row>
    <row r="23" spans="1:8" ht="15.75">
      <c r="A23" s="12"/>
      <c r="B23" s="12"/>
      <c r="C23" s="12"/>
      <c r="D23" s="12"/>
      <c r="E23" s="12"/>
      <c r="F23" s="12"/>
      <c r="G23" s="12"/>
      <c r="H23" s="11"/>
    </row>
    <row r="24" spans="1:8" s="15" customFormat="1" ht="15.75" hidden="1">
      <c r="A24" s="13"/>
      <c r="B24" s="13"/>
      <c r="C24" s="13"/>
      <c r="D24" s="13"/>
      <c r="E24" s="13"/>
      <c r="F24" s="13"/>
      <c r="G24" s="13"/>
      <c r="H24" s="14"/>
    </row>
    <row r="25" spans="1:8" s="15" customFormat="1" ht="15.75">
      <c r="A25" s="13"/>
      <c r="B25" s="13"/>
      <c r="C25" s="13"/>
      <c r="D25" s="13"/>
      <c r="E25" s="13"/>
      <c r="F25" s="13"/>
      <c r="G25" s="13"/>
      <c r="H25" s="18"/>
    </row>
    <row r="26" spans="1:8" s="15" customFormat="1" ht="15.75">
      <c r="A26" s="13"/>
      <c r="B26" s="13"/>
      <c r="C26" s="13"/>
      <c r="D26" s="13"/>
      <c r="E26" s="13"/>
      <c r="F26" s="13"/>
      <c r="G26" s="13"/>
      <c r="H26" s="17"/>
    </row>
    <row r="27" spans="1:8" s="15" customFormat="1" ht="15.75">
      <c r="A27" s="13"/>
      <c r="B27" s="13"/>
      <c r="C27" s="13"/>
      <c r="D27" s="13"/>
      <c r="E27" s="13"/>
      <c r="F27" s="13"/>
      <c r="G27" s="13"/>
      <c r="H27" s="17"/>
    </row>
    <row r="28" spans="1:8" s="15" customFormat="1" ht="15.75">
      <c r="A28" s="13"/>
      <c r="B28" s="13"/>
      <c r="C28" s="13"/>
      <c r="D28" s="13"/>
      <c r="E28" s="13"/>
      <c r="F28" s="13"/>
      <c r="G28" s="13"/>
      <c r="H28" s="17"/>
    </row>
    <row r="29" spans="1:8" s="15" customFormat="1" ht="15.75">
      <c r="A29" s="13"/>
      <c r="B29" s="13"/>
      <c r="C29" s="13"/>
      <c r="D29" s="13"/>
      <c r="E29" s="13"/>
      <c r="F29" s="13"/>
      <c r="G29" s="13"/>
      <c r="H29" s="17"/>
    </row>
    <row r="30" spans="1:8" s="15" customFormat="1" ht="15.75">
      <c r="A30" s="13"/>
      <c r="B30" s="13"/>
      <c r="C30" s="13"/>
      <c r="D30" s="13"/>
      <c r="E30" s="13"/>
      <c r="F30" s="13"/>
      <c r="G30" s="13"/>
      <c r="H30" s="17"/>
    </row>
    <row r="31" spans="1:8" s="15" customFormat="1" ht="15.75">
      <c r="A31" s="13"/>
      <c r="B31" s="13"/>
      <c r="C31" s="13"/>
      <c r="D31" s="13"/>
      <c r="E31" s="13"/>
      <c r="F31" s="13"/>
      <c r="G31" s="13"/>
      <c r="H31" s="17"/>
    </row>
    <row r="32" spans="1:8" s="15" customFormat="1" ht="15.75">
      <c r="A32" s="13"/>
      <c r="B32" s="13"/>
      <c r="C32" s="13"/>
      <c r="D32" s="13"/>
      <c r="E32" s="13"/>
      <c r="F32" s="13"/>
      <c r="G32" s="13"/>
      <c r="H32" s="17"/>
    </row>
    <row r="33" spans="1:8" s="15" customFormat="1" ht="15.75">
      <c r="A33" s="13"/>
      <c r="B33" s="13"/>
      <c r="C33" s="13"/>
      <c r="D33" s="13"/>
      <c r="E33" s="13"/>
      <c r="F33" s="13"/>
      <c r="G33" s="13"/>
      <c r="H33" s="17"/>
    </row>
    <row r="34" spans="1:8" s="15" customFormat="1" ht="15.75">
      <c r="A34" s="13"/>
      <c r="B34" s="13"/>
      <c r="C34" s="13"/>
      <c r="D34" s="13"/>
      <c r="E34" s="13"/>
      <c r="F34" s="13"/>
      <c r="G34" s="13"/>
      <c r="H34" s="17"/>
    </row>
    <row r="35" spans="1:8" s="15" customFormat="1" ht="15.75">
      <c r="A35" s="13"/>
      <c r="B35" s="13"/>
      <c r="C35" s="13"/>
      <c r="D35" s="13"/>
      <c r="E35" s="13"/>
      <c r="F35" s="13"/>
      <c r="G35" s="13"/>
      <c r="H35" s="17"/>
    </row>
    <row r="36" spans="1:8" s="15" customFormat="1" ht="15.75">
      <c r="A36" s="13"/>
      <c r="B36" s="13"/>
      <c r="C36" s="13"/>
      <c r="D36" s="13"/>
      <c r="E36" s="13"/>
      <c r="F36" s="13"/>
      <c r="G36" s="13"/>
      <c r="H36" s="17"/>
    </row>
    <row r="37" spans="1:8" s="15" customFormat="1" ht="15.75">
      <c r="A37" s="13"/>
      <c r="B37" s="13"/>
      <c r="C37" s="13"/>
      <c r="D37" s="13"/>
      <c r="E37" s="13"/>
      <c r="F37" s="13"/>
      <c r="G37" s="13"/>
      <c r="H37" s="14"/>
    </row>
    <row r="38" spans="1:8" ht="15.75">
      <c r="A38" s="16"/>
      <c r="B38" s="16"/>
      <c r="C38" s="16"/>
      <c r="D38" s="16"/>
      <c r="E38" s="16"/>
      <c r="F38" s="16"/>
      <c r="G38" s="16"/>
      <c r="H38" s="19"/>
    </row>
  </sheetData>
  <sheetProtection/>
  <mergeCells count="4">
    <mergeCell ref="A7:H7"/>
    <mergeCell ref="A9:A10"/>
    <mergeCell ref="E9:F9"/>
    <mergeCell ref="G9:H9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scale="9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8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39.8515625" style="203" customWidth="1"/>
    <col min="2" max="2" width="22.8515625" style="203" customWidth="1"/>
    <col min="3" max="4" width="15.7109375" style="203" customWidth="1"/>
    <col min="5" max="5" width="15.7109375" style="203" hidden="1" customWidth="1"/>
    <col min="6" max="6" width="15.7109375" style="203" customWidth="1"/>
    <col min="7" max="16384" width="9.140625" style="203" customWidth="1"/>
  </cols>
  <sheetData>
    <row r="1" spans="1:6" s="651" customFormat="1" ht="15.75" customHeight="1" hidden="1">
      <c r="A1" s="202"/>
      <c r="B1" s="202"/>
      <c r="C1" s="202"/>
      <c r="D1" s="147"/>
      <c r="E1" s="198"/>
      <c r="F1" s="650" t="s">
        <v>79</v>
      </c>
    </row>
    <row r="2" spans="1:6" s="651" customFormat="1" ht="15">
      <c r="A2" s="202"/>
      <c r="B2" s="202"/>
      <c r="C2" s="54" t="s">
        <v>866</v>
      </c>
      <c r="E2" s="155"/>
      <c r="F2" s="155"/>
    </row>
    <row r="3" spans="1:6" ht="15">
      <c r="A3" s="202"/>
      <c r="B3" s="202"/>
      <c r="C3" s="54" t="s">
        <v>78</v>
      </c>
      <c r="E3" s="148"/>
      <c r="F3" s="148"/>
    </row>
    <row r="4" spans="1:6" ht="15">
      <c r="A4" s="202"/>
      <c r="B4" s="202"/>
      <c r="C4" s="54" t="s">
        <v>144</v>
      </c>
      <c r="E4" s="148"/>
      <c r="F4" s="148"/>
    </row>
    <row r="5" spans="1:6" ht="15">
      <c r="A5" s="202"/>
      <c r="B5" s="202"/>
      <c r="C5" s="502" t="s">
        <v>927</v>
      </c>
      <c r="E5" s="148"/>
      <c r="F5" s="148"/>
    </row>
    <row r="6" spans="1:6" ht="55.5" customHeight="1">
      <c r="A6" s="741" t="s">
        <v>818</v>
      </c>
      <c r="B6" s="741"/>
      <c r="C6" s="741"/>
      <c r="D6" s="741"/>
      <c r="E6" s="741"/>
      <c r="F6" s="741"/>
    </row>
    <row r="7" spans="1:6" ht="15">
      <c r="A7" s="205"/>
      <c r="B7" s="205"/>
      <c r="C7" s="205"/>
      <c r="D7" s="202"/>
      <c r="E7" s="202"/>
      <c r="F7" s="202"/>
    </row>
    <row r="8" spans="1:6" ht="15">
      <c r="A8" s="202"/>
      <c r="B8" s="202"/>
      <c r="C8" s="202"/>
      <c r="D8" s="202"/>
      <c r="E8" s="202"/>
      <c r="F8" s="202"/>
    </row>
    <row r="9" spans="1:6" ht="15">
      <c r="A9" s="202"/>
      <c r="B9" s="202"/>
      <c r="C9" s="202"/>
      <c r="D9" s="202"/>
      <c r="E9" s="202"/>
      <c r="F9" s="202"/>
    </row>
    <row r="10" spans="1:6" ht="15">
      <c r="A10" s="206"/>
      <c r="B10" s="206" t="s">
        <v>252</v>
      </c>
      <c r="C10" s="739" t="s">
        <v>106</v>
      </c>
      <c r="D10" s="736"/>
      <c r="E10" s="736"/>
      <c r="F10" s="740"/>
    </row>
    <row r="11" spans="1:6" ht="15">
      <c r="A11" s="207" t="s">
        <v>253</v>
      </c>
      <c r="B11" s="207" t="s">
        <v>254</v>
      </c>
      <c r="C11" s="207"/>
      <c r="D11" s="739" t="s">
        <v>255</v>
      </c>
      <c r="E11" s="736"/>
      <c r="F11" s="740"/>
    </row>
    <row r="12" spans="1:6" ht="15">
      <c r="A12" s="207"/>
      <c r="B12" s="207" t="s">
        <v>256</v>
      </c>
      <c r="C12" s="210" t="s">
        <v>257</v>
      </c>
      <c r="D12" s="206" t="s">
        <v>258</v>
      </c>
      <c r="E12" s="206" t="s">
        <v>259</v>
      </c>
      <c r="F12" s="206" t="s">
        <v>260</v>
      </c>
    </row>
    <row r="13" spans="1:6" ht="15">
      <c r="A13" s="208"/>
      <c r="B13" s="208"/>
      <c r="C13" s="209"/>
      <c r="D13" s="208" t="s">
        <v>260</v>
      </c>
      <c r="E13" s="208" t="s">
        <v>260</v>
      </c>
      <c r="F13" s="208" t="s">
        <v>263</v>
      </c>
    </row>
    <row r="14" spans="1:6" ht="13.5" customHeight="1">
      <c r="A14" s="736" t="s">
        <v>819</v>
      </c>
      <c r="B14" s="736"/>
      <c r="C14" s="736"/>
      <c r="D14" s="737"/>
      <c r="E14" s="737"/>
      <c r="F14" s="738"/>
    </row>
    <row r="15" spans="1:6" ht="108.75" customHeight="1" hidden="1">
      <c r="A15" s="272" t="s">
        <v>632</v>
      </c>
      <c r="B15" s="212" t="s">
        <v>50</v>
      </c>
      <c r="C15" s="275">
        <f>SUM(D15:F15)</f>
        <v>0</v>
      </c>
      <c r="D15" s="276">
        <f>SUM(D17:D21)</f>
        <v>0</v>
      </c>
      <c r="E15" s="276"/>
      <c r="F15" s="276">
        <f>SUM(F17:F21)</f>
        <v>0</v>
      </c>
    </row>
    <row r="16" spans="1:6" ht="63">
      <c r="A16" s="272" t="s">
        <v>751</v>
      </c>
      <c r="B16" s="212" t="s">
        <v>50</v>
      </c>
      <c r="C16" s="273"/>
      <c r="D16" s="274"/>
      <c r="E16" s="274"/>
      <c r="F16" s="274"/>
    </row>
    <row r="17" spans="1:6" ht="78.75" hidden="1">
      <c r="A17" s="460" t="s">
        <v>786</v>
      </c>
      <c r="B17" s="212" t="s">
        <v>50</v>
      </c>
      <c r="C17" s="591">
        <f>SUM(D17:F17)</f>
        <v>0</v>
      </c>
      <c r="D17" s="546"/>
      <c r="E17" s="546"/>
      <c r="F17" s="546"/>
    </row>
    <row r="18" spans="1:6" ht="78.75" hidden="1">
      <c r="A18" s="460" t="s">
        <v>786</v>
      </c>
      <c r="B18" s="212" t="s">
        <v>50</v>
      </c>
      <c r="C18" s="591">
        <f>SUM(D18:F18)</f>
        <v>0</v>
      </c>
      <c r="D18" s="274"/>
      <c r="E18" s="274"/>
      <c r="F18" s="546"/>
    </row>
    <row r="19" spans="1:6" ht="78.75" hidden="1">
      <c r="A19" s="460" t="s">
        <v>786</v>
      </c>
      <c r="B19" s="212" t="s">
        <v>50</v>
      </c>
      <c r="C19" s="591">
        <f>SUM(D19:F19)</f>
        <v>0</v>
      </c>
      <c r="D19" s="546"/>
      <c r="E19" s="546"/>
      <c r="F19" s="546"/>
    </row>
    <row r="20" spans="1:6" ht="84" customHeight="1" hidden="1">
      <c r="A20" s="460" t="s">
        <v>790</v>
      </c>
      <c r="B20" s="212" t="s">
        <v>50</v>
      </c>
      <c r="C20" s="619">
        <f>SUM(D20:F20)</f>
        <v>0</v>
      </c>
      <c r="D20" s="546"/>
      <c r="E20" s="546"/>
      <c r="F20" s="546"/>
    </row>
    <row r="21" spans="1:6" ht="84" customHeight="1" hidden="1">
      <c r="A21" s="460" t="s">
        <v>793</v>
      </c>
      <c r="B21" s="212" t="s">
        <v>50</v>
      </c>
      <c r="C21" s="619">
        <f>SUM(D21:F21)</f>
        <v>0</v>
      </c>
      <c r="D21" s="546"/>
      <c r="E21" s="546"/>
      <c r="F21" s="546"/>
    </row>
    <row r="22" spans="1:6" ht="45.75" customHeight="1">
      <c r="A22" s="742" t="s">
        <v>621</v>
      </c>
      <c r="B22" s="743"/>
      <c r="C22" s="589">
        <f>SUM(C19,C20,C21)</f>
        <v>0</v>
      </c>
      <c r="D22" s="589">
        <f>SUM(D19,D20,D21)</f>
        <v>0</v>
      </c>
      <c r="E22" s="589">
        <f>SUM(E17,E21)</f>
        <v>0</v>
      </c>
      <c r="F22" s="589">
        <f>SUM(F19,F20,F21)</f>
        <v>0</v>
      </c>
    </row>
    <row r="23" spans="1:6" ht="15">
      <c r="A23" s="202"/>
      <c r="B23" s="202"/>
      <c r="C23" s="202"/>
      <c r="D23" s="202"/>
      <c r="E23" s="202"/>
      <c r="F23" s="202"/>
    </row>
    <row r="26" spans="1:2" ht="12.75">
      <c r="A26" s="391"/>
      <c r="B26" s="392"/>
    </row>
    <row r="27" spans="1:2" ht="12.75">
      <c r="A27" s="391"/>
      <c r="B27" s="393"/>
    </row>
    <row r="28" spans="1:2" ht="12.75">
      <c r="A28" s="391"/>
      <c r="B28" s="394"/>
    </row>
  </sheetData>
  <sheetProtection/>
  <mergeCells count="5">
    <mergeCell ref="A14:F14"/>
    <mergeCell ref="C10:F10"/>
    <mergeCell ref="D11:F11"/>
    <mergeCell ref="A6:F6"/>
    <mergeCell ref="A22:B22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scale="8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3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47.7109375" style="203" customWidth="1"/>
    <col min="2" max="2" width="26.8515625" style="203" customWidth="1"/>
    <col min="3" max="4" width="15.7109375" style="203" customWidth="1"/>
    <col min="5" max="5" width="15.7109375" style="203" hidden="1" customWidth="1"/>
    <col min="6" max="8" width="15.7109375" style="203" customWidth="1"/>
    <col min="9" max="9" width="15.7109375" style="203" hidden="1" customWidth="1"/>
    <col min="10" max="10" width="15.7109375" style="203" customWidth="1"/>
    <col min="11" max="16384" width="9.140625" style="203" customWidth="1"/>
  </cols>
  <sheetData>
    <row r="1" spans="1:10" s="651" customFormat="1" ht="18" customHeight="1" hidden="1">
      <c r="A1" s="202"/>
      <c r="B1" s="202"/>
      <c r="C1" s="202"/>
      <c r="D1" s="147"/>
      <c r="E1" s="198"/>
      <c r="F1" s="198"/>
      <c r="G1" s="202"/>
      <c r="H1" s="147"/>
      <c r="I1" s="198"/>
      <c r="J1" s="650" t="s">
        <v>79</v>
      </c>
    </row>
    <row r="2" spans="1:10" ht="15.75" customHeight="1">
      <c r="A2" s="202"/>
      <c r="B2" s="202"/>
      <c r="C2" s="54"/>
      <c r="E2" s="148"/>
      <c r="F2" s="148"/>
      <c r="G2" s="54" t="s">
        <v>867</v>
      </c>
      <c r="I2" s="148"/>
      <c r="J2" s="148"/>
    </row>
    <row r="3" spans="1:10" s="503" customFormat="1" ht="15">
      <c r="A3" s="202"/>
      <c r="B3" s="202"/>
      <c r="C3" s="54"/>
      <c r="E3" s="504"/>
      <c r="F3" s="504"/>
      <c r="G3" s="54" t="s">
        <v>78</v>
      </c>
      <c r="I3" s="504"/>
      <c r="J3" s="504"/>
    </row>
    <row r="4" spans="1:10" s="503" customFormat="1" ht="15">
      <c r="A4" s="202"/>
      <c r="B4" s="202"/>
      <c r="C4" s="54"/>
      <c r="E4" s="504"/>
      <c r="F4" s="504"/>
      <c r="G4" s="54" t="s">
        <v>144</v>
      </c>
      <c r="I4" s="504"/>
      <c r="J4" s="504"/>
    </row>
    <row r="5" spans="1:10" s="503" customFormat="1" ht="15">
      <c r="A5" s="202"/>
      <c r="B5" s="202"/>
      <c r="C5" s="202"/>
      <c r="D5" s="200"/>
      <c r="E5" s="504"/>
      <c r="F5" s="504"/>
      <c r="G5" s="502" t="s">
        <v>927</v>
      </c>
      <c r="I5" s="504"/>
      <c r="J5" s="504"/>
    </row>
    <row r="6" spans="1:10" ht="26.25" customHeight="1">
      <c r="A6" s="204" t="s">
        <v>848</v>
      </c>
      <c r="B6" s="202"/>
      <c r="C6" s="202"/>
      <c r="D6" s="202"/>
      <c r="E6" s="202"/>
      <c r="F6" s="202"/>
      <c r="G6" s="202"/>
      <c r="H6" s="202"/>
      <c r="I6" s="202"/>
      <c r="J6" s="202"/>
    </row>
    <row r="7" spans="1:10" ht="15">
      <c r="A7" s="205"/>
      <c r="B7" s="205"/>
      <c r="C7" s="205"/>
      <c r="D7" s="202"/>
      <c r="E7" s="202"/>
      <c r="F7" s="202"/>
      <c r="G7" s="205"/>
      <c r="H7" s="202"/>
      <c r="I7" s="202"/>
      <c r="J7" s="202"/>
    </row>
    <row r="8" spans="1:10" ht="15">
      <c r="A8" s="202"/>
      <c r="B8" s="202"/>
      <c r="C8" s="202"/>
      <c r="D8" s="202"/>
      <c r="E8" s="202"/>
      <c r="F8" s="202"/>
      <c r="G8" s="202"/>
      <c r="H8" s="202"/>
      <c r="I8" s="202"/>
      <c r="J8" s="202"/>
    </row>
    <row r="9" spans="1:10" ht="15">
      <c r="A9" s="202"/>
      <c r="B9" s="202"/>
      <c r="C9" s="202"/>
      <c r="D9" s="202"/>
      <c r="E9" s="202"/>
      <c r="F9" s="202"/>
      <c r="G9" s="202"/>
      <c r="H9" s="202"/>
      <c r="I9" s="202"/>
      <c r="J9" s="202"/>
    </row>
    <row r="10" spans="1:10" ht="15">
      <c r="A10" s="206"/>
      <c r="B10" s="206" t="s">
        <v>252</v>
      </c>
      <c r="C10" s="739" t="s">
        <v>742</v>
      </c>
      <c r="D10" s="736"/>
      <c r="E10" s="736"/>
      <c r="F10" s="740"/>
      <c r="G10" s="739" t="s">
        <v>849</v>
      </c>
      <c r="H10" s="736"/>
      <c r="I10" s="736"/>
      <c r="J10" s="740"/>
    </row>
    <row r="11" spans="1:10" ht="15">
      <c r="A11" s="207" t="s">
        <v>253</v>
      </c>
      <c r="B11" s="207" t="s">
        <v>254</v>
      </c>
      <c r="C11" s="207"/>
      <c r="D11" s="739" t="s">
        <v>255</v>
      </c>
      <c r="E11" s="736"/>
      <c r="F11" s="740"/>
      <c r="G11" s="207"/>
      <c r="H11" s="739" t="s">
        <v>255</v>
      </c>
      <c r="I11" s="736"/>
      <c r="J11" s="740"/>
    </row>
    <row r="12" spans="1:10" ht="15">
      <c r="A12" s="207"/>
      <c r="B12" s="207" t="s">
        <v>256</v>
      </c>
      <c r="C12" s="210" t="s">
        <v>257</v>
      </c>
      <c r="D12" s="206" t="s">
        <v>258</v>
      </c>
      <c r="E12" s="206" t="s">
        <v>259</v>
      </c>
      <c r="F12" s="206" t="s">
        <v>260</v>
      </c>
      <c r="G12" s="210" t="s">
        <v>257</v>
      </c>
      <c r="H12" s="206" t="s">
        <v>258</v>
      </c>
      <c r="I12" s="206" t="s">
        <v>259</v>
      </c>
      <c r="J12" s="206" t="s">
        <v>260</v>
      </c>
    </row>
    <row r="13" spans="1:10" ht="15">
      <c r="A13" s="208"/>
      <c r="B13" s="208"/>
      <c r="C13" s="209"/>
      <c r="D13" s="208" t="s">
        <v>260</v>
      </c>
      <c r="E13" s="208" t="s">
        <v>260</v>
      </c>
      <c r="F13" s="208" t="s">
        <v>263</v>
      </c>
      <c r="G13" s="209"/>
      <c r="H13" s="208" t="s">
        <v>260</v>
      </c>
      <c r="I13" s="208" t="s">
        <v>260</v>
      </c>
      <c r="J13" s="208" t="s">
        <v>263</v>
      </c>
    </row>
    <row r="14" spans="1:10" ht="13.5" customHeight="1">
      <c r="A14" s="736" t="s">
        <v>264</v>
      </c>
      <c r="B14" s="736"/>
      <c r="C14" s="736"/>
      <c r="D14" s="737"/>
      <c r="E14" s="737"/>
      <c r="F14" s="738"/>
      <c r="G14" s="744"/>
      <c r="H14" s="744"/>
      <c r="I14" s="744"/>
      <c r="J14" s="744"/>
    </row>
    <row r="15" spans="1:10" ht="72" customHeight="1" hidden="1">
      <c r="A15" s="211" t="s">
        <v>262</v>
      </c>
      <c r="B15" s="212" t="s">
        <v>50</v>
      </c>
      <c r="C15" s="213">
        <f>D15+F15</f>
        <v>0</v>
      </c>
      <c r="D15" s="214"/>
      <c r="E15" s="214"/>
      <c r="F15" s="214"/>
      <c r="G15" s="213">
        <f>H15+J15</f>
        <v>0</v>
      </c>
      <c r="H15" s="213"/>
      <c r="I15" s="213"/>
      <c r="J15" s="213"/>
    </row>
    <row r="16" spans="1:10" ht="126.75" customHeight="1">
      <c r="A16" s="272" t="s">
        <v>751</v>
      </c>
      <c r="B16" s="212" t="s">
        <v>50</v>
      </c>
      <c r="C16" s="275">
        <f>SUM(D16:F16)</f>
        <v>0</v>
      </c>
      <c r="D16" s="276">
        <f>SUM(D18:D19)</f>
        <v>0</v>
      </c>
      <c r="E16" s="276">
        <f>SUM(E18:E19)</f>
        <v>0</v>
      </c>
      <c r="F16" s="276">
        <f>SUM(F18:F19)</f>
        <v>0</v>
      </c>
      <c r="G16" s="275">
        <f>SUM(H16:J16)</f>
        <v>0</v>
      </c>
      <c r="H16" s="276">
        <f>SUM(H18:H19)</f>
        <v>0</v>
      </c>
      <c r="I16" s="276">
        <f>SUM(I18:I19)</f>
        <v>0</v>
      </c>
      <c r="J16" s="276">
        <f>SUM(J18:J19)</f>
        <v>0</v>
      </c>
    </row>
    <row r="17" spans="1:10" ht="18" customHeight="1" hidden="1">
      <c r="A17" s="272" t="s">
        <v>315</v>
      </c>
      <c r="B17" s="212"/>
      <c r="C17" s="273"/>
      <c r="D17" s="274"/>
      <c r="E17" s="274"/>
      <c r="F17" s="274"/>
      <c r="G17" s="279"/>
      <c r="H17" s="279"/>
      <c r="I17" s="279"/>
      <c r="J17" s="279"/>
    </row>
    <row r="18" spans="1:10" ht="72" customHeight="1" hidden="1">
      <c r="A18" s="459" t="s">
        <v>619</v>
      </c>
      <c r="B18" s="212" t="s">
        <v>50</v>
      </c>
      <c r="C18" s="273">
        <f>SUM(D18:F18)</f>
        <v>0</v>
      </c>
      <c r="D18" s="274"/>
      <c r="E18" s="274"/>
      <c r="F18" s="274"/>
      <c r="G18" s="277">
        <f>SUM(H18:J18)</f>
        <v>0</v>
      </c>
      <c r="H18" s="278"/>
      <c r="I18" s="278"/>
      <c r="J18" s="278"/>
    </row>
    <row r="19" spans="1:10" ht="72" customHeight="1" hidden="1">
      <c r="A19" s="460" t="s">
        <v>620</v>
      </c>
      <c r="B19" s="212" t="s">
        <v>50</v>
      </c>
      <c r="C19" s="273">
        <f>SUM(D19:F19)</f>
        <v>0</v>
      </c>
      <c r="D19" s="274"/>
      <c r="E19" s="274"/>
      <c r="F19" s="274"/>
      <c r="G19" s="277">
        <f>SUM(H19:J19)</f>
        <v>0</v>
      </c>
      <c r="H19" s="278"/>
      <c r="I19" s="278"/>
      <c r="J19" s="278"/>
    </row>
    <row r="20" spans="1:10" ht="34.5" customHeight="1">
      <c r="A20" s="742" t="s">
        <v>621</v>
      </c>
      <c r="B20" s="743"/>
      <c r="C20" s="590">
        <f aca="true" t="shared" si="0" ref="C20:J20">SUM(C15:C16)</f>
        <v>0</v>
      </c>
      <c r="D20" s="590">
        <f t="shared" si="0"/>
        <v>0</v>
      </c>
      <c r="E20" s="590">
        <f t="shared" si="0"/>
        <v>0</v>
      </c>
      <c r="F20" s="590">
        <f t="shared" si="0"/>
        <v>0</v>
      </c>
      <c r="G20" s="590">
        <f t="shared" si="0"/>
        <v>0</v>
      </c>
      <c r="H20" s="590">
        <f t="shared" si="0"/>
        <v>0</v>
      </c>
      <c r="I20" s="590">
        <f t="shared" si="0"/>
        <v>0</v>
      </c>
      <c r="J20" s="590">
        <f t="shared" si="0"/>
        <v>0</v>
      </c>
    </row>
    <row r="21" spans="1:10" ht="15">
      <c r="A21" s="202"/>
      <c r="B21" s="202"/>
      <c r="C21" s="202"/>
      <c r="D21" s="202"/>
      <c r="E21" s="202"/>
      <c r="F21" s="202"/>
      <c r="G21" s="202"/>
      <c r="H21" s="202"/>
      <c r="I21" s="202"/>
      <c r="J21" s="202"/>
    </row>
    <row r="23" ht="12.75">
      <c r="B23" s="302"/>
    </row>
  </sheetData>
  <sheetProtection/>
  <mergeCells count="7">
    <mergeCell ref="A20:B20"/>
    <mergeCell ref="C10:F10"/>
    <mergeCell ref="D11:F11"/>
    <mergeCell ref="A14:F14"/>
    <mergeCell ref="G10:J10"/>
    <mergeCell ref="H11:J11"/>
    <mergeCell ref="G14:J14"/>
  </mergeCells>
  <printOptions/>
  <pageMargins left="0.5905511811023623" right="0.5905511811023623" top="0.984251968503937" bottom="0.3937007874015748" header="0" footer="0"/>
  <pageSetup fitToHeight="0" fitToWidth="1" horizontalDpi="600" verticalDpi="600" orientation="landscape" paperSize="9" scale="8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6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57.7109375" style="148" customWidth="1"/>
    <col min="2" max="2" width="36.8515625" style="148" customWidth="1"/>
    <col min="3" max="3" width="22.7109375" style="148" customWidth="1"/>
    <col min="4" max="16384" width="9.140625" style="148" customWidth="1"/>
  </cols>
  <sheetData>
    <row r="1" spans="1:3" s="155" customFormat="1" ht="15.75" hidden="1">
      <c r="A1" s="146"/>
      <c r="B1" s="147"/>
      <c r="C1" s="650" t="s">
        <v>79</v>
      </c>
    </row>
    <row r="2" spans="1:2" s="155" customFormat="1" ht="15">
      <c r="A2" s="147"/>
      <c r="B2" s="164" t="s">
        <v>868</v>
      </c>
    </row>
    <row r="3" spans="1:2" ht="15">
      <c r="A3" s="147"/>
      <c r="B3" s="164" t="s">
        <v>78</v>
      </c>
    </row>
    <row r="4" spans="1:2" ht="15">
      <c r="A4" s="147"/>
      <c r="B4" s="164" t="s">
        <v>144</v>
      </c>
    </row>
    <row r="5" spans="1:3" ht="15">
      <c r="A5" s="147"/>
      <c r="B5" s="505" t="s">
        <v>927</v>
      </c>
      <c r="C5" s="155"/>
    </row>
    <row r="6" spans="1:3" ht="12.75">
      <c r="A6" s="147"/>
      <c r="B6" s="147"/>
      <c r="C6" s="147"/>
    </row>
    <row r="7" spans="1:3" ht="37.5" customHeight="1">
      <c r="A7" s="745" t="s">
        <v>823</v>
      </c>
      <c r="B7" s="745"/>
      <c r="C7" s="745"/>
    </row>
    <row r="8" spans="1:3" ht="12.75">
      <c r="A8" s="149"/>
      <c r="B8" s="151"/>
      <c r="C8" s="152"/>
    </row>
    <row r="9" spans="1:3" ht="12.75">
      <c r="A9" s="153"/>
      <c r="B9" s="147"/>
      <c r="C9" s="152"/>
    </row>
    <row r="10" spans="1:3" s="155" customFormat="1" ht="31.5">
      <c r="A10" s="655" t="s">
        <v>188</v>
      </c>
      <c r="B10" s="656" t="s">
        <v>189</v>
      </c>
      <c r="C10" s="641" t="s">
        <v>642</v>
      </c>
    </row>
    <row r="11" spans="1:3" s="155" customFormat="1" ht="31.5">
      <c r="A11" s="183" t="s">
        <v>190</v>
      </c>
      <c r="B11" s="185" t="s">
        <v>43</v>
      </c>
      <c r="C11" s="266">
        <f>SUM(C12)</f>
        <v>0</v>
      </c>
    </row>
    <row r="12" spans="1:3" s="155" customFormat="1" ht="31.5">
      <c r="A12" s="156" t="s">
        <v>192</v>
      </c>
      <c r="B12" s="158" t="s">
        <v>193</v>
      </c>
      <c r="C12" s="267">
        <f>SUM(C13,C18,C24)</f>
        <v>0</v>
      </c>
    </row>
    <row r="13" spans="1:3" s="155" customFormat="1" ht="31.5">
      <c r="A13" s="156" t="s">
        <v>338</v>
      </c>
      <c r="B13" s="158" t="s">
        <v>337</v>
      </c>
      <c r="C13" s="267">
        <v>0</v>
      </c>
    </row>
    <row r="14" spans="1:3" s="155" customFormat="1" ht="47.25">
      <c r="A14" s="156" t="s">
        <v>824</v>
      </c>
      <c r="B14" s="166" t="s">
        <v>324</v>
      </c>
      <c r="C14" s="267">
        <v>0</v>
      </c>
    </row>
    <row r="15" spans="1:3" s="155" customFormat="1" ht="47.25">
      <c r="A15" s="156" t="s">
        <v>826</v>
      </c>
      <c r="B15" s="166" t="s">
        <v>323</v>
      </c>
      <c r="C15" s="267">
        <v>0</v>
      </c>
    </row>
    <row r="16" spans="1:3" s="155" customFormat="1" ht="47.25">
      <c r="A16" s="156" t="s">
        <v>325</v>
      </c>
      <c r="B16" s="166" t="s">
        <v>326</v>
      </c>
      <c r="C16" s="267">
        <v>0</v>
      </c>
    </row>
    <row r="17" spans="1:3" s="155" customFormat="1" ht="47.25">
      <c r="A17" s="165" t="s">
        <v>327</v>
      </c>
      <c r="B17" s="166" t="s">
        <v>328</v>
      </c>
      <c r="C17" s="267">
        <v>0</v>
      </c>
    </row>
    <row r="18" spans="1:3" s="155" customFormat="1" ht="31.5">
      <c r="A18" s="156" t="s">
        <v>825</v>
      </c>
      <c r="B18" s="280" t="s">
        <v>194</v>
      </c>
      <c r="C18" s="547">
        <f>SUM(C22)+C19</f>
        <v>0</v>
      </c>
    </row>
    <row r="19" spans="1:3" s="155" customFormat="1" ht="15.75">
      <c r="A19" s="156" t="s">
        <v>343</v>
      </c>
      <c r="B19" s="280" t="s">
        <v>342</v>
      </c>
      <c r="C19" s="267">
        <f>SUM(C20)</f>
        <v>-9991.7</v>
      </c>
    </row>
    <row r="20" spans="1:3" ht="31.5">
      <c r="A20" s="156" t="s">
        <v>341</v>
      </c>
      <c r="B20" s="280" t="s">
        <v>340</v>
      </c>
      <c r="C20" s="267">
        <f>SUM(C21)</f>
        <v>-9991.7</v>
      </c>
    </row>
    <row r="21" spans="1:3" ht="31.5">
      <c r="A21" s="156" t="s">
        <v>319</v>
      </c>
      <c r="B21" s="280" t="s">
        <v>339</v>
      </c>
      <c r="C21" s="267">
        <v>-9991.7</v>
      </c>
    </row>
    <row r="22" spans="1:3" ht="15.75">
      <c r="A22" s="281" t="s">
        <v>330</v>
      </c>
      <c r="B22" s="280" t="s">
        <v>329</v>
      </c>
      <c r="C22" s="267">
        <f>SUM(C23)</f>
        <v>9991.7</v>
      </c>
    </row>
    <row r="23" spans="1:3" s="653" customFormat="1" ht="31.5">
      <c r="A23" s="281" t="s">
        <v>821</v>
      </c>
      <c r="B23" s="280" t="s">
        <v>331</v>
      </c>
      <c r="C23" s="267">
        <v>9991.7</v>
      </c>
    </row>
    <row r="24" spans="1:3" ht="31.5">
      <c r="A24" s="281" t="s">
        <v>333</v>
      </c>
      <c r="B24" s="280" t="s">
        <v>332</v>
      </c>
      <c r="C24" s="267">
        <v>0</v>
      </c>
    </row>
    <row r="25" spans="1:3" ht="31.5">
      <c r="A25" s="281" t="s">
        <v>335</v>
      </c>
      <c r="B25" s="280" t="s">
        <v>334</v>
      </c>
      <c r="C25" s="267">
        <v>0</v>
      </c>
    </row>
    <row r="26" spans="1:3" ht="31.5">
      <c r="A26" s="165" t="s">
        <v>336</v>
      </c>
      <c r="B26" s="166" t="s">
        <v>75</v>
      </c>
      <c r="C26" s="267">
        <v>0</v>
      </c>
    </row>
  </sheetData>
  <sheetProtection/>
  <mergeCells count="1">
    <mergeCell ref="A7:C7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scale="7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21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8.28125" style="0" customWidth="1"/>
    <col min="2" max="2" width="21.8515625" style="0" customWidth="1"/>
    <col min="3" max="3" width="58.57421875" style="0" customWidth="1"/>
    <col min="5" max="5" width="9.140625" style="0" customWidth="1"/>
    <col min="7" max="7" width="9.140625" style="0" customWidth="1"/>
  </cols>
  <sheetData>
    <row r="1" ht="19.5" hidden="1">
      <c r="C1" s="642" t="s">
        <v>79</v>
      </c>
    </row>
    <row r="2" spans="1:4" ht="12.75">
      <c r="A2" s="32"/>
      <c r="B2" s="32"/>
      <c r="C2" s="32" t="s">
        <v>261</v>
      </c>
      <c r="D2" s="33"/>
    </row>
    <row r="3" spans="1:4" ht="13.5" customHeight="1">
      <c r="A3" s="32"/>
      <c r="B3" s="32"/>
      <c r="C3" s="32" t="s">
        <v>147</v>
      </c>
      <c r="D3" s="33"/>
    </row>
    <row r="4" spans="1:4" ht="12.75">
      <c r="A4" s="32"/>
      <c r="B4" s="32"/>
      <c r="C4" s="32" t="s">
        <v>146</v>
      </c>
      <c r="D4" s="33"/>
    </row>
    <row r="5" spans="1:4" ht="12.75">
      <c r="A5" s="32"/>
      <c r="B5" s="32"/>
      <c r="C5" s="32" t="s">
        <v>925</v>
      </c>
      <c r="D5" s="33"/>
    </row>
    <row r="6" spans="1:3" ht="46.5" customHeight="1">
      <c r="A6" s="693" t="s">
        <v>770</v>
      </c>
      <c r="B6" s="693"/>
      <c r="C6" s="693"/>
    </row>
    <row r="7" spans="1:3" ht="15.75">
      <c r="A7" s="694" t="s">
        <v>219</v>
      </c>
      <c r="B7" s="694"/>
      <c r="C7" s="694"/>
    </row>
    <row r="8" spans="1:3" ht="15.75">
      <c r="A8" s="34"/>
      <c r="B8" s="34"/>
      <c r="C8" s="34"/>
    </row>
    <row r="9" spans="1:3" ht="12.75">
      <c r="A9" s="30"/>
      <c r="B9" s="30"/>
      <c r="C9" s="30"/>
    </row>
    <row r="10" spans="1:16" ht="51">
      <c r="A10" s="31" t="s">
        <v>404</v>
      </c>
      <c r="B10" s="31" t="s">
        <v>213</v>
      </c>
      <c r="C10" s="43" t="s">
        <v>918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</row>
    <row r="11" spans="1:3" ht="16.5" customHeight="1">
      <c r="A11" s="44">
        <v>670</v>
      </c>
      <c r="B11" s="45"/>
      <c r="C11" s="46" t="s">
        <v>50</v>
      </c>
    </row>
    <row r="12" spans="1:16" ht="25.5" customHeight="1">
      <c r="A12" s="695"/>
      <c r="B12" s="58" t="s">
        <v>66</v>
      </c>
      <c r="C12" s="43" t="s">
        <v>608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25.5" customHeight="1">
      <c r="A13" s="695"/>
      <c r="B13" s="58" t="s">
        <v>67</v>
      </c>
      <c r="C13" s="43" t="s">
        <v>607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</row>
    <row r="14" spans="1:16" ht="38.25">
      <c r="A14" s="695"/>
      <c r="B14" s="58" t="s">
        <v>317</v>
      </c>
      <c r="C14" s="43" t="s">
        <v>609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38.25">
      <c r="A15" s="695"/>
      <c r="B15" s="58" t="s">
        <v>318</v>
      </c>
      <c r="C15" s="43" t="s">
        <v>606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25.5">
      <c r="A16" s="695"/>
      <c r="B16" s="58" t="s">
        <v>68</v>
      </c>
      <c r="C16" s="43" t="s">
        <v>610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25.5">
      <c r="A17" s="695"/>
      <c r="B17" s="58" t="s">
        <v>205</v>
      </c>
      <c r="C17" s="43" t="s">
        <v>611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</row>
    <row r="18" spans="1:16" ht="38.25" customHeight="1" hidden="1">
      <c r="A18" s="695"/>
      <c r="B18" s="58" t="s">
        <v>83</v>
      </c>
      <c r="C18" s="43" t="s">
        <v>86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</row>
    <row r="19" spans="1:16" ht="35.25" customHeight="1" hidden="1">
      <c r="A19" s="695"/>
      <c r="B19" s="58" t="s">
        <v>84</v>
      </c>
      <c r="C19" s="43" t="s">
        <v>88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</row>
    <row r="20" spans="1:16" ht="38.25" customHeight="1" hidden="1">
      <c r="A20" s="695"/>
      <c r="B20" s="58" t="s">
        <v>85</v>
      </c>
      <c r="C20" s="43" t="s">
        <v>89</v>
      </c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</row>
    <row r="21" spans="1:16" ht="63.75">
      <c r="A21" s="695"/>
      <c r="B21" s="282" t="s">
        <v>320</v>
      </c>
      <c r="C21" s="283" t="s">
        <v>923</v>
      </c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</row>
  </sheetData>
  <sheetProtection/>
  <mergeCells count="3">
    <mergeCell ref="A6:C6"/>
    <mergeCell ref="A7:C7"/>
    <mergeCell ref="A12:A21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1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50.7109375" style="148" customWidth="1"/>
    <col min="2" max="2" width="6.28125" style="148" hidden="1" customWidth="1"/>
    <col min="3" max="3" width="28.28125" style="148" customWidth="1"/>
    <col min="4" max="5" width="15.7109375" style="148" customWidth="1"/>
    <col min="6" max="16384" width="9.140625" style="148" customWidth="1"/>
  </cols>
  <sheetData>
    <row r="1" spans="2:5" ht="15.75" hidden="1">
      <c r="B1" s="147"/>
      <c r="C1" s="147"/>
      <c r="E1" s="650" t="s">
        <v>79</v>
      </c>
    </row>
    <row r="2" spans="1:4" ht="15">
      <c r="A2" s="147"/>
      <c r="B2" s="147"/>
      <c r="D2" s="54" t="s">
        <v>869</v>
      </c>
    </row>
    <row r="3" spans="1:4" ht="15">
      <c r="A3" s="147"/>
      <c r="B3" s="147"/>
      <c r="D3" s="54" t="s">
        <v>78</v>
      </c>
    </row>
    <row r="4" spans="1:4" ht="15">
      <c r="A4" s="147"/>
      <c r="B4" s="147"/>
      <c r="D4" s="54" t="s">
        <v>144</v>
      </c>
    </row>
    <row r="5" spans="1:4" ht="15">
      <c r="A5" s="147"/>
      <c r="B5" s="147"/>
      <c r="D5" s="54" t="s">
        <v>927</v>
      </c>
    </row>
    <row r="6" spans="1:5" ht="12.75">
      <c r="A6" s="147"/>
      <c r="B6" s="147"/>
      <c r="C6" s="147"/>
      <c r="D6" s="147"/>
      <c r="E6" s="147"/>
    </row>
    <row r="7" spans="1:5" ht="42.75" customHeight="1">
      <c r="A7" s="745" t="s">
        <v>847</v>
      </c>
      <c r="B7" s="745"/>
      <c r="C7" s="745"/>
      <c r="D7" s="745"/>
      <c r="E7" s="745"/>
    </row>
    <row r="8" spans="1:5" ht="12.75">
      <c r="A8" s="149"/>
      <c r="B8" s="150"/>
      <c r="C8" s="151"/>
      <c r="D8" s="152"/>
      <c r="E8" s="152"/>
    </row>
    <row r="9" spans="1:5" ht="12.75">
      <c r="A9" s="153"/>
      <c r="B9" s="150"/>
      <c r="C9" s="147"/>
      <c r="D9" s="152"/>
      <c r="E9" s="152"/>
    </row>
    <row r="10" spans="1:5" s="155" customFormat="1" ht="47.25">
      <c r="A10" s="671" t="s">
        <v>188</v>
      </c>
      <c r="B10" s="154"/>
      <c r="C10" s="672" t="s">
        <v>189</v>
      </c>
      <c r="D10" s="641" t="s">
        <v>740</v>
      </c>
      <c r="E10" s="641" t="s">
        <v>808</v>
      </c>
    </row>
    <row r="11" spans="1:6" s="155" customFormat="1" ht="31.5">
      <c r="A11" s="183" t="s">
        <v>190</v>
      </c>
      <c r="B11" s="184" t="s">
        <v>191</v>
      </c>
      <c r="C11" s="185" t="str">
        <f>IF(OR(LEFT(B11,5)="000 9",LEFT(B11,5)="000 5"),"X",B11)</f>
        <v>X</v>
      </c>
      <c r="D11" s="266">
        <f>SUM(D12)</f>
        <v>250</v>
      </c>
      <c r="E11" s="266">
        <f>SUM(E12)</f>
        <v>-500</v>
      </c>
      <c r="F11" s="147"/>
    </row>
    <row r="12" spans="1:6" s="155" customFormat="1" ht="47.25">
      <c r="A12" s="156" t="s">
        <v>192</v>
      </c>
      <c r="B12" s="157" t="s">
        <v>193</v>
      </c>
      <c r="C12" s="158" t="str">
        <f>IF(OR(LEFT(B12,5)="000 9",LEFT(B12,5)="000 5"),"X",B12)</f>
        <v>000 01 00 00 00 00 0000 000</v>
      </c>
      <c r="D12" s="267">
        <f>SUM(D13,D18,D24)</f>
        <v>250</v>
      </c>
      <c r="E12" s="267">
        <f>SUM(E13,E18,E24)</f>
        <v>-500</v>
      </c>
      <c r="F12" s="147"/>
    </row>
    <row r="13" spans="1:6" s="155" customFormat="1" ht="31.5">
      <c r="A13" s="156" t="s">
        <v>338</v>
      </c>
      <c r="B13" s="157"/>
      <c r="C13" s="158" t="s">
        <v>337</v>
      </c>
      <c r="D13" s="267">
        <v>0</v>
      </c>
      <c r="E13" s="267">
        <v>0</v>
      </c>
      <c r="F13" s="147"/>
    </row>
    <row r="14" spans="1:6" s="155" customFormat="1" ht="47.25">
      <c r="A14" s="156" t="s">
        <v>824</v>
      </c>
      <c r="B14" s="157"/>
      <c r="C14" s="166" t="s">
        <v>324</v>
      </c>
      <c r="D14" s="267">
        <v>0</v>
      </c>
      <c r="E14" s="267">
        <v>0</v>
      </c>
      <c r="F14" s="147"/>
    </row>
    <row r="15" spans="1:6" s="155" customFormat="1" ht="63">
      <c r="A15" s="156" t="s">
        <v>826</v>
      </c>
      <c r="B15" s="157"/>
      <c r="C15" s="166" t="s">
        <v>323</v>
      </c>
      <c r="D15" s="267">
        <v>0</v>
      </c>
      <c r="E15" s="267">
        <v>0</v>
      </c>
      <c r="F15" s="147"/>
    </row>
    <row r="16" spans="1:6" s="155" customFormat="1" ht="63">
      <c r="A16" s="156" t="s">
        <v>325</v>
      </c>
      <c r="B16" s="157"/>
      <c r="C16" s="166" t="s">
        <v>326</v>
      </c>
      <c r="D16" s="267">
        <v>0</v>
      </c>
      <c r="E16" s="267">
        <v>0</v>
      </c>
      <c r="F16" s="147"/>
    </row>
    <row r="17" spans="1:6" s="155" customFormat="1" ht="63">
      <c r="A17" s="165" t="s">
        <v>327</v>
      </c>
      <c r="B17" s="157"/>
      <c r="C17" s="166" t="s">
        <v>328</v>
      </c>
      <c r="D17" s="267">
        <v>0</v>
      </c>
      <c r="E17" s="267">
        <v>0</v>
      </c>
      <c r="F17" s="147"/>
    </row>
    <row r="18" spans="1:6" s="155" customFormat="1" ht="31.5">
      <c r="A18" s="156" t="s">
        <v>825</v>
      </c>
      <c r="B18" s="157" t="s">
        <v>194</v>
      </c>
      <c r="C18" s="280" t="s">
        <v>194</v>
      </c>
      <c r="D18" s="547">
        <f>SUM(D22)+D19</f>
        <v>250</v>
      </c>
      <c r="E18" s="547">
        <f>SUM(E22)+E19</f>
        <v>-500</v>
      </c>
      <c r="F18" s="147"/>
    </row>
    <row r="19" spans="1:6" s="155" customFormat="1" ht="31.5">
      <c r="A19" s="156" t="s">
        <v>343</v>
      </c>
      <c r="B19" s="157"/>
      <c r="C19" s="280" t="s">
        <v>342</v>
      </c>
      <c r="D19" s="267">
        <f>SUM(D20)</f>
        <v>-9591.3</v>
      </c>
      <c r="E19" s="267">
        <f>SUM(E20)</f>
        <v>-9764.8</v>
      </c>
      <c r="F19" s="147"/>
    </row>
    <row r="20" spans="1:6" s="155" customFormat="1" ht="31.5">
      <c r="A20" s="156" t="s">
        <v>341</v>
      </c>
      <c r="B20" s="157"/>
      <c r="C20" s="280" t="s">
        <v>340</v>
      </c>
      <c r="D20" s="267">
        <f>SUM(D21)</f>
        <v>-9591.3</v>
      </c>
      <c r="E20" s="267">
        <f>SUM(E21)</f>
        <v>-9764.8</v>
      </c>
      <c r="F20" s="147"/>
    </row>
    <row r="21" spans="1:6" s="155" customFormat="1" ht="31.5">
      <c r="A21" s="156" t="s">
        <v>319</v>
      </c>
      <c r="B21" s="157"/>
      <c r="C21" s="280" t="s">
        <v>339</v>
      </c>
      <c r="D21" s="267">
        <v>-9591.3</v>
      </c>
      <c r="E21" s="267">
        <v>-9764.8</v>
      </c>
      <c r="F21" s="147"/>
    </row>
    <row r="22" spans="1:6" s="155" customFormat="1" ht="31.5">
      <c r="A22" s="281" t="s">
        <v>330</v>
      </c>
      <c r="B22" s="157" t="s">
        <v>194</v>
      </c>
      <c r="C22" s="280" t="s">
        <v>329</v>
      </c>
      <c r="D22" s="267">
        <f>SUM(D23)</f>
        <v>9841.3</v>
      </c>
      <c r="E22" s="267">
        <f>SUM(E23)</f>
        <v>9264.8</v>
      </c>
      <c r="F22" s="147"/>
    </row>
    <row r="23" spans="1:6" s="155" customFormat="1" ht="31.5">
      <c r="A23" s="281" t="s">
        <v>821</v>
      </c>
      <c r="B23" s="157" t="s">
        <v>194</v>
      </c>
      <c r="C23" s="280" t="s">
        <v>331</v>
      </c>
      <c r="D23" s="267">
        <v>9841.3</v>
      </c>
      <c r="E23" s="267">
        <v>9264.8</v>
      </c>
      <c r="F23" s="147"/>
    </row>
    <row r="24" spans="1:6" s="155" customFormat="1" ht="31.5">
      <c r="A24" s="281" t="s">
        <v>333</v>
      </c>
      <c r="B24" s="157"/>
      <c r="C24" s="280" t="s">
        <v>332</v>
      </c>
      <c r="D24" s="267">
        <v>0</v>
      </c>
      <c r="E24" s="267">
        <v>0</v>
      </c>
      <c r="F24" s="147"/>
    </row>
    <row r="25" spans="1:6" s="155" customFormat="1" ht="31.5">
      <c r="A25" s="281" t="s">
        <v>335</v>
      </c>
      <c r="B25" s="157"/>
      <c r="C25" s="280" t="s">
        <v>334</v>
      </c>
      <c r="D25" s="267">
        <v>0</v>
      </c>
      <c r="E25" s="267">
        <v>0</v>
      </c>
      <c r="F25" s="147"/>
    </row>
    <row r="26" spans="1:6" s="155" customFormat="1" ht="47.25">
      <c r="A26" s="165" t="s">
        <v>336</v>
      </c>
      <c r="B26" s="182"/>
      <c r="C26" s="166" t="s">
        <v>75</v>
      </c>
      <c r="D26" s="267">
        <v>0</v>
      </c>
      <c r="E26" s="267">
        <v>0</v>
      </c>
      <c r="F26" s="147"/>
    </row>
    <row r="27" spans="1:5" ht="12.75">
      <c r="A27" s="160"/>
      <c r="B27" s="161"/>
      <c r="C27" s="162"/>
      <c r="D27" s="162"/>
      <c r="E27" s="162"/>
    </row>
    <row r="28" spans="1:5" ht="12.75">
      <c r="A28" s="159"/>
      <c r="B28" s="746"/>
      <c r="C28" s="747"/>
      <c r="D28" s="162"/>
      <c r="E28" s="162"/>
    </row>
    <row r="29" spans="1:5" ht="12.75">
      <c r="A29" s="160"/>
      <c r="B29" s="161"/>
      <c r="C29" s="162"/>
      <c r="D29" s="162"/>
      <c r="E29" s="162"/>
    </row>
    <row r="31" ht="12.75">
      <c r="A31" s="163"/>
    </row>
  </sheetData>
  <sheetProtection/>
  <mergeCells count="2">
    <mergeCell ref="A7:E7"/>
    <mergeCell ref="B28:C28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scale="74" r:id="rId1"/>
  <headerFooter alignWithMargins="0">
    <oddFooter>&amp;C&amp;8&amp;P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5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6.00390625" style="53" customWidth="1"/>
    <col min="2" max="2" width="69.421875" style="53" customWidth="1"/>
    <col min="3" max="3" width="34.7109375" style="53" customWidth="1"/>
    <col min="4" max="16384" width="9.140625" style="53" customWidth="1"/>
  </cols>
  <sheetData>
    <row r="1" spans="1:3" ht="15" customHeight="1" hidden="1">
      <c r="A1" s="146"/>
      <c r="C1" s="650" t="s">
        <v>79</v>
      </c>
    </row>
    <row r="2" ht="15">
      <c r="C2" s="54" t="s">
        <v>870</v>
      </c>
    </row>
    <row r="3" ht="15">
      <c r="C3" s="54" t="s">
        <v>78</v>
      </c>
    </row>
    <row r="4" ht="15">
      <c r="C4" s="54" t="s">
        <v>144</v>
      </c>
    </row>
    <row r="5" ht="15">
      <c r="C5" s="54" t="s">
        <v>927</v>
      </c>
    </row>
    <row r="8" spans="1:3" ht="15">
      <c r="A8" s="748" t="s">
        <v>59</v>
      </c>
      <c r="B8" s="748"/>
      <c r="C8" s="748"/>
    </row>
    <row r="9" spans="1:3" ht="15" customHeight="1">
      <c r="A9" s="749" t="s">
        <v>675</v>
      </c>
      <c r="B9" s="749"/>
      <c r="C9" s="749"/>
    </row>
    <row r="10" spans="1:3" ht="15">
      <c r="A10" s="748" t="s">
        <v>812</v>
      </c>
      <c r="B10" s="748"/>
      <c r="C10" s="748"/>
    </row>
    <row r="11" spans="1:2" ht="15">
      <c r="A11" s="55"/>
      <c r="B11" s="55"/>
    </row>
    <row r="12" spans="1:2" ht="15">
      <c r="A12" s="55"/>
      <c r="B12" s="55"/>
    </row>
    <row r="13" spans="1:2" ht="15">
      <c r="A13" s="55"/>
      <c r="B13" s="55"/>
    </row>
    <row r="14" spans="1:2" ht="15">
      <c r="A14" s="55"/>
      <c r="B14" s="55"/>
    </row>
    <row r="15" spans="1:3" ht="15">
      <c r="A15" s="56" t="s">
        <v>54</v>
      </c>
      <c r="B15" s="56"/>
      <c r="C15" s="57" t="s">
        <v>55</v>
      </c>
    </row>
    <row r="16" spans="1:3" ht="15">
      <c r="A16" s="56"/>
      <c r="B16" s="56"/>
      <c r="C16" s="57"/>
    </row>
    <row r="17" spans="1:3" ht="30">
      <c r="A17" s="169" t="s">
        <v>105</v>
      </c>
      <c r="B17" s="169" t="s">
        <v>679</v>
      </c>
      <c r="C17" s="169" t="s">
        <v>642</v>
      </c>
    </row>
    <row r="18" spans="1:3" ht="15">
      <c r="A18" s="170" t="s">
        <v>21</v>
      </c>
      <c r="B18" s="170" t="s">
        <v>512</v>
      </c>
      <c r="C18" s="268">
        <v>0</v>
      </c>
    </row>
    <row r="19" spans="1:3" ht="15">
      <c r="A19" s="170" t="s">
        <v>28</v>
      </c>
      <c r="B19" s="170" t="s">
        <v>658</v>
      </c>
      <c r="C19" s="268">
        <v>0</v>
      </c>
    </row>
    <row r="20" spans="1:3" ht="30">
      <c r="A20" s="170" t="s">
        <v>57</v>
      </c>
      <c r="B20" s="170" t="s">
        <v>223</v>
      </c>
      <c r="C20" s="268">
        <v>0</v>
      </c>
    </row>
    <row r="21" spans="1:3" ht="15">
      <c r="A21" s="170" t="s">
        <v>224</v>
      </c>
      <c r="B21" s="170" t="s">
        <v>221</v>
      </c>
      <c r="C21" s="268">
        <v>0</v>
      </c>
    </row>
    <row r="22" spans="1:3" ht="15">
      <c r="A22" s="170">
        <v>3</v>
      </c>
      <c r="B22" s="170" t="s">
        <v>659</v>
      </c>
      <c r="C22" s="268">
        <v>0</v>
      </c>
    </row>
    <row r="23" spans="1:3" ht="30">
      <c r="A23" s="170" t="s">
        <v>225</v>
      </c>
      <c r="B23" s="170" t="s">
        <v>223</v>
      </c>
      <c r="C23" s="268">
        <v>0</v>
      </c>
    </row>
    <row r="24" spans="1:3" ht="15">
      <c r="A24" s="170" t="s">
        <v>226</v>
      </c>
      <c r="B24" s="170" t="s">
        <v>222</v>
      </c>
      <c r="C24" s="268">
        <v>0</v>
      </c>
    </row>
    <row r="25" spans="1:3" ht="18" customHeight="1">
      <c r="A25" s="170" t="s">
        <v>33</v>
      </c>
      <c r="B25" s="170" t="s">
        <v>660</v>
      </c>
      <c r="C25" s="268">
        <v>0</v>
      </c>
    </row>
  </sheetData>
  <sheetProtection/>
  <mergeCells count="3">
    <mergeCell ref="A8:C8"/>
    <mergeCell ref="A9:C9"/>
    <mergeCell ref="A10:C10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scale="8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0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5.7109375" style="53" customWidth="1"/>
    <col min="2" max="2" width="69.421875" style="53" customWidth="1"/>
    <col min="3" max="3" width="35.28125" style="53" customWidth="1"/>
    <col min="4" max="16384" width="9.140625" style="53" customWidth="1"/>
  </cols>
  <sheetData>
    <row r="1" ht="15" customHeight="1" hidden="1">
      <c r="C1" s="650" t="s">
        <v>79</v>
      </c>
    </row>
    <row r="2" spans="1:3" ht="15">
      <c r="A2" s="146"/>
      <c r="C2" s="54" t="s">
        <v>661</v>
      </c>
    </row>
    <row r="3" ht="15">
      <c r="C3" s="54" t="s">
        <v>78</v>
      </c>
    </row>
    <row r="4" ht="15">
      <c r="C4" s="54" t="s">
        <v>144</v>
      </c>
    </row>
    <row r="5" ht="15">
      <c r="C5" s="54" t="s">
        <v>927</v>
      </c>
    </row>
    <row r="7" spans="1:3" ht="15">
      <c r="A7" s="748" t="s">
        <v>59</v>
      </c>
      <c r="B7" s="748"/>
      <c r="C7" s="748"/>
    </row>
    <row r="8" spans="1:3" ht="15" customHeight="1">
      <c r="A8" s="749" t="s">
        <v>675</v>
      </c>
      <c r="B8" s="749"/>
      <c r="C8" s="749"/>
    </row>
    <row r="9" spans="1:3" ht="15">
      <c r="A9" s="748" t="s">
        <v>843</v>
      </c>
      <c r="B9" s="748"/>
      <c r="C9" s="748"/>
    </row>
    <row r="10" spans="1:2" ht="15">
      <c r="A10" s="55"/>
      <c r="B10" s="55"/>
    </row>
    <row r="11" spans="1:3" ht="15">
      <c r="A11" s="56" t="s">
        <v>54</v>
      </c>
      <c r="C11" s="57" t="s">
        <v>55</v>
      </c>
    </row>
    <row r="12" spans="1:3" ht="30">
      <c r="A12" s="169" t="s">
        <v>105</v>
      </c>
      <c r="B12" s="169" t="s">
        <v>679</v>
      </c>
      <c r="C12" s="169" t="s">
        <v>740</v>
      </c>
    </row>
    <row r="13" spans="1:3" ht="15">
      <c r="A13" s="170" t="s">
        <v>21</v>
      </c>
      <c r="B13" s="170" t="s">
        <v>660</v>
      </c>
      <c r="C13" s="268">
        <v>0</v>
      </c>
    </row>
    <row r="14" spans="1:3" ht="15">
      <c r="A14" s="170" t="s">
        <v>28</v>
      </c>
      <c r="B14" s="170" t="s">
        <v>743</v>
      </c>
      <c r="C14" s="268">
        <v>0</v>
      </c>
    </row>
    <row r="15" spans="1:3" ht="30">
      <c r="A15" s="170" t="s">
        <v>57</v>
      </c>
      <c r="B15" s="170" t="s">
        <v>223</v>
      </c>
      <c r="C15" s="268">
        <v>0</v>
      </c>
    </row>
    <row r="16" spans="1:3" ht="15">
      <c r="A16" s="170" t="s">
        <v>224</v>
      </c>
      <c r="B16" s="170" t="s">
        <v>221</v>
      </c>
      <c r="C16" s="268">
        <v>0</v>
      </c>
    </row>
    <row r="17" spans="1:3" ht="18" customHeight="1">
      <c r="A17" s="170">
        <v>3</v>
      </c>
      <c r="B17" s="170" t="s">
        <v>744</v>
      </c>
      <c r="C17" s="268">
        <v>0</v>
      </c>
    </row>
    <row r="18" spans="1:3" ht="30">
      <c r="A18" s="170" t="s">
        <v>225</v>
      </c>
      <c r="B18" s="170" t="s">
        <v>223</v>
      </c>
      <c r="C18" s="268">
        <v>0</v>
      </c>
    </row>
    <row r="19" spans="1:3" ht="15">
      <c r="A19" s="170" t="s">
        <v>226</v>
      </c>
      <c r="B19" s="170" t="s">
        <v>222</v>
      </c>
      <c r="C19" s="268">
        <v>0</v>
      </c>
    </row>
    <row r="20" spans="1:3" ht="15">
      <c r="A20" s="170" t="s">
        <v>33</v>
      </c>
      <c r="B20" s="170" t="s">
        <v>745</v>
      </c>
      <c r="C20" s="268">
        <v>0</v>
      </c>
    </row>
    <row r="22" spans="1:3" ht="30">
      <c r="A22" s="169" t="s">
        <v>105</v>
      </c>
      <c r="B22" s="169" t="s">
        <v>56</v>
      </c>
      <c r="C22" s="169" t="s">
        <v>808</v>
      </c>
    </row>
    <row r="23" spans="1:3" ht="15">
      <c r="A23" s="170" t="s">
        <v>21</v>
      </c>
      <c r="B23" s="170" t="s">
        <v>745</v>
      </c>
      <c r="C23" s="268">
        <v>0</v>
      </c>
    </row>
    <row r="24" spans="1:3" ht="15">
      <c r="A24" s="170" t="s">
        <v>28</v>
      </c>
      <c r="B24" s="170" t="s">
        <v>844</v>
      </c>
      <c r="C24" s="268">
        <v>0</v>
      </c>
    </row>
    <row r="25" spans="1:3" ht="30">
      <c r="A25" s="170" t="s">
        <v>57</v>
      </c>
      <c r="B25" s="170" t="s">
        <v>223</v>
      </c>
      <c r="C25" s="268">
        <v>0</v>
      </c>
    </row>
    <row r="26" spans="1:3" ht="15">
      <c r="A26" s="170" t="s">
        <v>224</v>
      </c>
      <c r="B26" s="170" t="s">
        <v>221</v>
      </c>
      <c r="C26" s="268">
        <v>0</v>
      </c>
    </row>
    <row r="27" spans="1:3" ht="15">
      <c r="A27" s="170">
        <v>3</v>
      </c>
      <c r="B27" s="170" t="s">
        <v>845</v>
      </c>
      <c r="C27" s="268">
        <v>0</v>
      </c>
    </row>
    <row r="28" spans="1:3" ht="30">
      <c r="A28" s="170" t="s">
        <v>225</v>
      </c>
      <c r="B28" s="170" t="s">
        <v>223</v>
      </c>
      <c r="C28" s="268">
        <v>0</v>
      </c>
    </row>
    <row r="29" spans="1:3" ht="15">
      <c r="A29" s="170" t="s">
        <v>226</v>
      </c>
      <c r="B29" s="170" t="s">
        <v>222</v>
      </c>
      <c r="C29" s="268">
        <v>0</v>
      </c>
    </row>
    <row r="30" spans="1:3" ht="15">
      <c r="A30" s="170" t="s">
        <v>33</v>
      </c>
      <c r="B30" s="170" t="s">
        <v>846</v>
      </c>
      <c r="C30" s="268">
        <v>0</v>
      </c>
    </row>
  </sheetData>
  <sheetProtection/>
  <mergeCells count="3">
    <mergeCell ref="A7:C7"/>
    <mergeCell ref="A8:C8"/>
    <mergeCell ref="A9:C9"/>
  </mergeCells>
  <printOptions/>
  <pageMargins left="0.984251968503937" right="0.3937007874015748" top="0.5905511811023623" bottom="0.5905511811023623" header="0" footer="0"/>
  <pageSetup fitToHeight="1" fitToWidth="1" horizontalDpi="600" verticalDpi="600" orientation="portrait" paperSize="9" scale="8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644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6.57421875" style="113" customWidth="1"/>
    <col min="2" max="2" width="50.57421875" style="113" customWidth="1"/>
    <col min="3" max="5" width="16.28125" style="113" customWidth="1"/>
    <col min="6" max="16384" width="9.140625" style="113" customWidth="1"/>
  </cols>
  <sheetData>
    <row r="1" ht="13.5" customHeight="1" hidden="1">
      <c r="E1" s="650" t="s">
        <v>79</v>
      </c>
    </row>
    <row r="2" spans="1:4" ht="15">
      <c r="A2" s="146"/>
      <c r="D2" s="54" t="s">
        <v>871</v>
      </c>
    </row>
    <row r="3" ht="12.75" customHeight="1">
      <c r="D3" s="54" t="s">
        <v>78</v>
      </c>
    </row>
    <row r="4" ht="11.25" customHeight="1">
      <c r="D4" s="54" t="s">
        <v>144</v>
      </c>
    </row>
    <row r="5" ht="14.25" customHeight="1">
      <c r="D5" s="54" t="s">
        <v>927</v>
      </c>
    </row>
    <row r="6" spans="2:3" ht="58.5" customHeight="1">
      <c r="B6" s="750" t="s">
        <v>837</v>
      </c>
      <c r="C6" s="750"/>
    </row>
    <row r="7" spans="1:3" ht="11.25" customHeight="1">
      <c r="A7" s="114"/>
      <c r="B7" s="116"/>
      <c r="C7" s="117"/>
    </row>
    <row r="8" ht="11.25" customHeight="1"/>
    <row r="9" spans="1:5" ht="45" customHeight="1">
      <c r="A9" s="143" t="s">
        <v>16</v>
      </c>
      <c r="B9" s="144" t="s">
        <v>17</v>
      </c>
      <c r="C9" s="144" t="s">
        <v>46</v>
      </c>
      <c r="D9" s="144" t="s">
        <v>18</v>
      </c>
      <c r="E9" s="143" t="s">
        <v>20</v>
      </c>
    </row>
    <row r="10" spans="1:5" ht="135">
      <c r="A10" s="662" t="s">
        <v>21</v>
      </c>
      <c r="B10" s="663" t="s">
        <v>27</v>
      </c>
      <c r="C10" s="658" t="s">
        <v>838</v>
      </c>
      <c r="D10" s="658" t="s">
        <v>73</v>
      </c>
      <c r="E10" s="657"/>
    </row>
    <row r="11" spans="1:5" ht="45">
      <c r="A11" s="665" t="s">
        <v>28</v>
      </c>
      <c r="B11" s="666" t="s">
        <v>839</v>
      </c>
      <c r="C11" s="667">
        <v>0</v>
      </c>
      <c r="D11" s="668">
        <v>0</v>
      </c>
      <c r="E11" s="668">
        <v>0</v>
      </c>
    </row>
    <row r="12" spans="1:5" ht="30">
      <c r="A12" s="660" t="s">
        <v>30</v>
      </c>
      <c r="B12" s="664" t="s">
        <v>840</v>
      </c>
      <c r="C12" s="667">
        <v>0</v>
      </c>
      <c r="D12" s="668">
        <v>0</v>
      </c>
      <c r="E12" s="668">
        <f>SUM(C12:D12)</f>
        <v>0</v>
      </c>
    </row>
    <row r="13" spans="1:5" ht="45">
      <c r="A13" s="660" t="s">
        <v>33</v>
      </c>
      <c r="B13" s="666" t="s">
        <v>841</v>
      </c>
      <c r="C13" s="667">
        <v>0</v>
      </c>
      <c r="D13" s="668">
        <v>0</v>
      </c>
      <c r="E13" s="668">
        <f>SUM(C13:D13)</f>
        <v>0</v>
      </c>
    </row>
    <row r="14" spans="1:5" ht="45">
      <c r="A14" s="660" t="s">
        <v>37</v>
      </c>
      <c r="B14" s="666" t="s">
        <v>842</v>
      </c>
      <c r="C14" s="667">
        <v>0</v>
      </c>
      <c r="D14" s="667">
        <v>0</v>
      </c>
      <c r="E14" s="668">
        <v>0</v>
      </c>
    </row>
    <row r="15" spans="1:5" ht="45">
      <c r="A15" s="660" t="s">
        <v>41</v>
      </c>
      <c r="B15" s="661" t="s">
        <v>42</v>
      </c>
      <c r="C15" s="659" t="s">
        <v>70</v>
      </c>
      <c r="D15" s="659" t="s">
        <v>70</v>
      </c>
      <c r="E15" s="143" t="s">
        <v>43</v>
      </c>
    </row>
    <row r="16" spans="1:3" ht="15">
      <c r="A16" s="134"/>
      <c r="B16" s="1"/>
      <c r="C16" s="135"/>
    </row>
    <row r="17" spans="1:3" ht="15">
      <c r="A17" s="134"/>
      <c r="B17" s="1"/>
      <c r="C17" s="135"/>
    </row>
    <row r="18" spans="1:3" ht="15">
      <c r="A18" s="134"/>
      <c r="B18" s="1"/>
      <c r="C18" s="135"/>
    </row>
    <row r="19" spans="1:3" ht="15">
      <c r="A19" s="134"/>
      <c r="B19" s="1"/>
      <c r="C19" s="135"/>
    </row>
    <row r="20" spans="1:3" ht="15">
      <c r="A20" s="134"/>
      <c r="B20" s="1"/>
      <c r="C20" s="135"/>
    </row>
    <row r="21" spans="1:3" ht="15">
      <c r="A21" s="134"/>
      <c r="B21" s="1"/>
      <c r="C21" s="135"/>
    </row>
    <row r="22" spans="1:3" ht="15">
      <c r="A22" s="134"/>
      <c r="B22" s="1"/>
      <c r="C22" s="135"/>
    </row>
    <row r="23" spans="1:3" ht="15">
      <c r="A23" s="134"/>
      <c r="B23" s="1"/>
      <c r="C23" s="135"/>
    </row>
    <row r="24" spans="1:3" ht="15">
      <c r="A24" s="134"/>
      <c r="B24" s="1"/>
      <c r="C24" s="135"/>
    </row>
    <row r="25" spans="1:3" ht="15">
      <c r="A25" s="134"/>
      <c r="B25" s="1"/>
      <c r="C25" s="135"/>
    </row>
    <row r="26" spans="1:3" ht="15">
      <c r="A26" s="134"/>
      <c r="B26" s="1"/>
      <c r="C26" s="135"/>
    </row>
    <row r="27" spans="1:3" ht="15">
      <c r="A27" s="134"/>
      <c r="B27" s="1"/>
      <c r="C27" s="135"/>
    </row>
    <row r="28" spans="1:3" ht="15">
      <c r="A28" s="134"/>
      <c r="B28" s="1"/>
      <c r="C28" s="135"/>
    </row>
    <row r="29" spans="1:3" ht="15">
      <c r="A29" s="134"/>
      <c r="B29" s="1"/>
      <c r="C29" s="135"/>
    </row>
    <row r="30" spans="1:3" ht="15">
      <c r="A30" s="134"/>
      <c r="B30" s="1"/>
      <c r="C30" s="135"/>
    </row>
    <row r="31" spans="1:3" ht="15">
      <c r="A31" s="134"/>
      <c r="B31" s="1"/>
      <c r="C31" s="135"/>
    </row>
    <row r="32" spans="1:3" ht="15">
      <c r="A32" s="134"/>
      <c r="B32" s="1"/>
      <c r="C32" s="135"/>
    </row>
    <row r="33" spans="1:3" ht="15">
      <c r="A33" s="134"/>
      <c r="B33" s="1"/>
      <c r="C33" s="135"/>
    </row>
    <row r="34" spans="1:3" ht="15">
      <c r="A34" s="134"/>
      <c r="B34" s="1"/>
      <c r="C34" s="135"/>
    </row>
    <row r="35" spans="1:3" ht="15">
      <c r="A35" s="134"/>
      <c r="B35" s="1"/>
      <c r="C35" s="135"/>
    </row>
    <row r="36" spans="1:3" ht="15">
      <c r="A36" s="134"/>
      <c r="B36" s="1"/>
      <c r="C36" s="135"/>
    </row>
    <row r="37" spans="1:3" ht="15">
      <c r="A37" s="134"/>
      <c r="B37" s="1"/>
      <c r="C37" s="135"/>
    </row>
    <row r="38" spans="1:3" ht="15">
      <c r="A38" s="134"/>
      <c r="B38" s="1"/>
      <c r="C38" s="135"/>
    </row>
    <row r="39" spans="1:3" ht="15">
      <c r="A39" s="134"/>
      <c r="B39" s="1"/>
      <c r="C39" s="135"/>
    </row>
    <row r="40" spans="1:3" ht="15">
      <c r="A40" s="134"/>
      <c r="B40" s="1"/>
      <c r="C40" s="135"/>
    </row>
    <row r="41" spans="1:3" ht="15">
      <c r="A41" s="134"/>
      <c r="B41" s="1"/>
      <c r="C41" s="135"/>
    </row>
    <row r="42" ht="15">
      <c r="C42" s="136"/>
    </row>
    <row r="1640" spans="1:3" ht="15">
      <c r="A1640" s="137">
        <v>1</v>
      </c>
      <c r="B1640" s="138" t="s">
        <v>19</v>
      </c>
      <c r="C1640" s="139">
        <v>9900</v>
      </c>
    </row>
    <row r="1641" spans="1:3" ht="15">
      <c r="A1641" s="137">
        <f>A1640+1</f>
        <v>2</v>
      </c>
      <c r="B1641" s="138" t="s">
        <v>44</v>
      </c>
      <c r="C1641" s="139">
        <v>11000</v>
      </c>
    </row>
    <row r="1642" spans="1:3" ht="15">
      <c r="A1642" s="137" t="s">
        <v>57</v>
      </c>
      <c r="B1642" s="138" t="s">
        <v>45</v>
      </c>
      <c r="C1642" s="139">
        <v>6000</v>
      </c>
    </row>
    <row r="1643" spans="1:3" ht="15">
      <c r="A1643" s="137"/>
      <c r="B1643" s="138"/>
      <c r="C1643" s="139"/>
    </row>
    <row r="1644" spans="1:3" ht="15.75" thickBot="1">
      <c r="A1644" s="140"/>
      <c r="B1644" s="141"/>
      <c r="C1644" s="142"/>
    </row>
  </sheetData>
  <sheetProtection/>
  <mergeCells count="1">
    <mergeCell ref="B6:C6"/>
  </mergeCells>
  <printOptions/>
  <pageMargins left="0.984251968503937" right="0.3937007874015748" top="0.7874015748031497" bottom="0.3937007874015748" header="0" footer="0"/>
  <pageSetup fitToHeight="0" fitToWidth="1" horizontalDpi="600" verticalDpi="600" orientation="portrait" paperSize="9" scale="8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653"/>
  <sheetViews>
    <sheetView zoomScalePageLayoutView="0" workbookViewId="0" topLeftCell="A2">
      <selection activeCell="E11" sqref="E11:F11"/>
    </sheetView>
  </sheetViews>
  <sheetFormatPr defaultColWidth="9.140625" defaultRowHeight="12.75"/>
  <cols>
    <col min="1" max="1" width="6.57421875" style="113" customWidth="1"/>
    <col min="2" max="2" width="50.57421875" style="113" customWidth="1"/>
    <col min="3" max="8" width="13.7109375" style="113" customWidth="1"/>
    <col min="9" max="16384" width="9.140625" style="113" customWidth="1"/>
  </cols>
  <sheetData>
    <row r="1" spans="7:8" ht="14.25" customHeight="1" hidden="1">
      <c r="G1" s="146"/>
      <c r="H1" s="650" t="s">
        <v>79</v>
      </c>
    </row>
    <row r="2" spans="1:7" ht="15">
      <c r="A2" s="146"/>
      <c r="F2" s="54" t="s">
        <v>872</v>
      </c>
      <c r="G2" s="54"/>
    </row>
    <row r="3" spans="6:7" ht="12.75" customHeight="1">
      <c r="F3" s="54" t="s">
        <v>78</v>
      </c>
      <c r="G3" s="54"/>
    </row>
    <row r="4" spans="6:7" ht="15" customHeight="1">
      <c r="F4" s="54" t="s">
        <v>144</v>
      </c>
      <c r="G4" s="54"/>
    </row>
    <row r="5" spans="6:7" ht="15" customHeight="1">
      <c r="F5" s="54" t="s">
        <v>927</v>
      </c>
      <c r="G5" s="54"/>
    </row>
    <row r="6" spans="2:5" ht="58.5" customHeight="1">
      <c r="B6" s="763" t="s">
        <v>924</v>
      </c>
      <c r="C6" s="763"/>
      <c r="D6" s="763"/>
      <c r="E6" s="115"/>
    </row>
    <row r="7" spans="1:5" ht="11.25" customHeight="1">
      <c r="A7" s="114"/>
      <c r="B7" s="116"/>
      <c r="C7" s="117"/>
      <c r="D7" s="117"/>
      <c r="E7" s="117"/>
    </row>
    <row r="8" ht="11.25" customHeight="1"/>
    <row r="9" spans="1:8" ht="31.5" customHeight="1">
      <c r="A9" s="757" t="s">
        <v>16</v>
      </c>
      <c r="B9" s="759" t="s">
        <v>17</v>
      </c>
      <c r="C9" s="753" t="s">
        <v>46</v>
      </c>
      <c r="D9" s="754"/>
      <c r="E9" s="753" t="s">
        <v>71</v>
      </c>
      <c r="F9" s="754"/>
      <c r="G9" s="755" t="s">
        <v>20</v>
      </c>
      <c r="H9" s="756"/>
    </row>
    <row r="10" spans="1:8" ht="31.5" customHeight="1">
      <c r="A10" s="758"/>
      <c r="B10" s="760"/>
      <c r="C10" s="180" t="s">
        <v>746</v>
      </c>
      <c r="D10" s="180" t="s">
        <v>836</v>
      </c>
      <c r="E10" s="180" t="s">
        <v>746</v>
      </c>
      <c r="F10" s="180" t="s">
        <v>836</v>
      </c>
      <c r="G10" s="180" t="s">
        <v>746</v>
      </c>
      <c r="H10" s="180" t="s">
        <v>836</v>
      </c>
    </row>
    <row r="11" spans="1:8" ht="75" customHeight="1">
      <c r="A11" s="669" t="s">
        <v>21</v>
      </c>
      <c r="B11" s="670" t="s">
        <v>27</v>
      </c>
      <c r="C11" s="761" t="s">
        <v>72</v>
      </c>
      <c r="D11" s="762"/>
      <c r="E11" s="761" t="s">
        <v>73</v>
      </c>
      <c r="F11" s="762"/>
      <c r="G11" s="120"/>
      <c r="H11" s="133"/>
    </row>
    <row r="12" spans="1:8" ht="12" customHeight="1">
      <c r="A12" s="123" t="s">
        <v>28</v>
      </c>
      <c r="B12" s="1" t="s">
        <v>47</v>
      </c>
      <c r="C12" s="124"/>
      <c r="D12" s="124"/>
      <c r="E12" s="124"/>
      <c r="F12" s="118"/>
      <c r="G12" s="118"/>
      <c r="H12" s="118"/>
    </row>
    <row r="13" spans="1:8" ht="15">
      <c r="A13" s="119"/>
      <c r="B13" s="1" t="s">
        <v>48</v>
      </c>
      <c r="C13" s="124"/>
      <c r="D13" s="124"/>
      <c r="E13" s="124"/>
      <c r="F13" s="118"/>
      <c r="G13" s="118"/>
      <c r="H13" s="118"/>
    </row>
    <row r="14" spans="1:8" ht="15">
      <c r="A14" s="125"/>
      <c r="B14" s="1" t="s">
        <v>29</v>
      </c>
      <c r="C14" s="171">
        <v>0</v>
      </c>
      <c r="D14" s="171">
        <v>0</v>
      </c>
      <c r="E14" s="171">
        <v>0</v>
      </c>
      <c r="F14" s="174">
        <v>0</v>
      </c>
      <c r="G14" s="174">
        <v>0</v>
      </c>
      <c r="H14" s="174">
        <v>0</v>
      </c>
    </row>
    <row r="15" spans="1:8" ht="15">
      <c r="A15" s="119" t="s">
        <v>30</v>
      </c>
      <c r="B15" s="126" t="s">
        <v>31</v>
      </c>
      <c r="C15" s="269"/>
      <c r="D15" s="269"/>
      <c r="E15" s="269"/>
      <c r="F15" s="176"/>
      <c r="G15" s="176"/>
      <c r="H15" s="176"/>
    </row>
    <row r="16" spans="1:8" ht="15">
      <c r="A16" s="125"/>
      <c r="B16" s="127" t="s">
        <v>32</v>
      </c>
      <c r="C16" s="171">
        <v>0</v>
      </c>
      <c r="D16" s="171">
        <v>0</v>
      </c>
      <c r="E16" s="171">
        <v>0</v>
      </c>
      <c r="F16" s="174">
        <v>0</v>
      </c>
      <c r="G16" s="174">
        <v>0</v>
      </c>
      <c r="H16" s="174">
        <v>0</v>
      </c>
    </row>
    <row r="17" spans="1:8" ht="15">
      <c r="A17" s="128" t="s">
        <v>33</v>
      </c>
      <c r="B17" s="126" t="s">
        <v>34</v>
      </c>
      <c r="C17" s="172"/>
      <c r="D17" s="172"/>
      <c r="E17" s="172"/>
      <c r="F17" s="175"/>
      <c r="G17" s="175"/>
      <c r="H17" s="175"/>
    </row>
    <row r="18" spans="1:8" ht="15">
      <c r="A18" s="129"/>
      <c r="B18" s="130" t="s">
        <v>35</v>
      </c>
      <c r="C18" s="173"/>
      <c r="D18" s="173"/>
      <c r="E18" s="173"/>
      <c r="F18" s="176"/>
      <c r="G18" s="176"/>
      <c r="H18" s="176"/>
    </row>
    <row r="19" spans="1:8" ht="15">
      <c r="A19" s="129"/>
      <c r="B19" s="130" t="s">
        <v>36</v>
      </c>
      <c r="C19" s="173">
        <v>0</v>
      </c>
      <c r="D19" s="173">
        <v>0</v>
      </c>
      <c r="E19" s="173">
        <v>0</v>
      </c>
      <c r="F19" s="176">
        <v>0</v>
      </c>
      <c r="G19" s="176">
        <v>0</v>
      </c>
      <c r="H19" s="174">
        <v>0</v>
      </c>
    </row>
    <row r="20" spans="1:8" ht="15">
      <c r="A20" s="121" t="s">
        <v>37</v>
      </c>
      <c r="B20" s="131" t="s">
        <v>38</v>
      </c>
      <c r="C20" s="172"/>
      <c r="D20" s="172"/>
      <c r="E20" s="172"/>
      <c r="F20" s="172"/>
      <c r="G20" s="172"/>
      <c r="H20" s="175"/>
    </row>
    <row r="21" spans="1:8" ht="15">
      <c r="A21" s="119"/>
      <c r="B21" s="132" t="s">
        <v>39</v>
      </c>
      <c r="C21" s="173"/>
      <c r="D21" s="173"/>
      <c r="E21" s="173"/>
      <c r="F21" s="173"/>
      <c r="G21" s="173"/>
      <c r="H21" s="176"/>
    </row>
    <row r="22" spans="1:8" ht="15">
      <c r="A22" s="119"/>
      <c r="B22" s="132" t="s">
        <v>40</v>
      </c>
      <c r="C22" s="173">
        <v>0</v>
      </c>
      <c r="D22" s="173">
        <v>0</v>
      </c>
      <c r="E22" s="173">
        <v>0</v>
      </c>
      <c r="F22" s="173">
        <v>0</v>
      </c>
      <c r="G22" s="173">
        <v>0</v>
      </c>
      <c r="H22" s="176">
        <v>0</v>
      </c>
    </row>
    <row r="23" spans="1:8" ht="27.75" customHeight="1">
      <c r="A23" s="660" t="s">
        <v>41</v>
      </c>
      <c r="B23" s="661" t="s">
        <v>42</v>
      </c>
      <c r="C23" s="751" t="s">
        <v>70</v>
      </c>
      <c r="D23" s="752"/>
      <c r="E23" s="751" t="s">
        <v>70</v>
      </c>
      <c r="F23" s="752"/>
      <c r="G23" s="181" t="s">
        <v>74</v>
      </c>
      <c r="H23" s="179" t="s">
        <v>74</v>
      </c>
    </row>
    <row r="25" spans="1:5" ht="15">
      <c r="A25" s="134"/>
      <c r="B25" s="1"/>
      <c r="C25" s="135"/>
      <c r="D25" s="135"/>
      <c r="E25" s="135"/>
    </row>
    <row r="26" spans="1:5" ht="15">
      <c r="A26" s="134"/>
      <c r="B26" s="1"/>
      <c r="C26" s="135"/>
      <c r="D26" s="135"/>
      <c r="E26" s="135"/>
    </row>
    <row r="27" spans="1:5" ht="15">
      <c r="A27" s="134"/>
      <c r="B27" s="1"/>
      <c r="C27" s="135"/>
      <c r="D27" s="135"/>
      <c r="E27" s="135"/>
    </row>
    <row r="28" spans="1:5" ht="15">
      <c r="A28" s="134"/>
      <c r="B28" s="1"/>
      <c r="C28" s="135"/>
      <c r="D28" s="135"/>
      <c r="E28" s="135"/>
    </row>
    <row r="29" spans="1:5" ht="15">
      <c r="A29" s="134"/>
      <c r="B29" s="1"/>
      <c r="C29" s="135"/>
      <c r="D29" s="135"/>
      <c r="E29" s="135"/>
    </row>
    <row r="30" spans="1:5" ht="15">
      <c r="A30" s="134"/>
      <c r="B30" s="1"/>
      <c r="C30" s="135"/>
      <c r="D30" s="135"/>
      <c r="E30" s="135"/>
    </row>
    <row r="31" spans="1:5" ht="15">
      <c r="A31" s="134"/>
      <c r="B31" s="1"/>
      <c r="C31" s="135"/>
      <c r="D31" s="135"/>
      <c r="E31" s="135"/>
    </row>
    <row r="32" spans="1:5" ht="15">
      <c r="A32" s="134"/>
      <c r="B32" s="1"/>
      <c r="C32" s="135"/>
      <c r="D32" s="135"/>
      <c r="E32" s="135"/>
    </row>
    <row r="33" spans="1:5" ht="15">
      <c r="A33" s="134"/>
      <c r="B33" s="1"/>
      <c r="C33" s="135"/>
      <c r="D33" s="135"/>
      <c r="E33" s="135"/>
    </row>
    <row r="34" spans="1:5" ht="15">
      <c r="A34" s="134"/>
      <c r="B34" s="1"/>
      <c r="C34" s="135"/>
      <c r="D34" s="135"/>
      <c r="E34" s="135"/>
    </row>
    <row r="35" spans="1:5" ht="15">
      <c r="A35" s="134"/>
      <c r="B35" s="1"/>
      <c r="C35" s="135"/>
      <c r="D35" s="135"/>
      <c r="E35" s="135"/>
    </row>
    <row r="36" spans="1:5" ht="15">
      <c r="A36" s="134"/>
      <c r="B36" s="1"/>
      <c r="C36" s="135"/>
      <c r="D36" s="135"/>
      <c r="E36" s="135"/>
    </row>
    <row r="37" spans="1:5" ht="15">
      <c r="A37" s="134"/>
      <c r="B37" s="1"/>
      <c r="C37" s="135"/>
      <c r="D37" s="135"/>
      <c r="E37" s="135"/>
    </row>
    <row r="38" spans="1:5" ht="15">
      <c r="A38" s="134"/>
      <c r="B38" s="1"/>
      <c r="C38" s="135"/>
      <c r="D38" s="135"/>
      <c r="E38" s="135"/>
    </row>
    <row r="39" spans="1:5" ht="15">
      <c r="A39" s="134"/>
      <c r="B39" s="1"/>
      <c r="C39" s="135"/>
      <c r="D39" s="135"/>
      <c r="E39" s="135"/>
    </row>
    <row r="40" spans="1:5" ht="15">
      <c r="A40" s="134"/>
      <c r="B40" s="1"/>
      <c r="C40" s="135"/>
      <c r="D40" s="135"/>
      <c r="E40" s="135"/>
    </row>
    <row r="41" spans="1:5" ht="15">
      <c r="A41" s="134"/>
      <c r="B41" s="1"/>
      <c r="C41" s="135"/>
      <c r="D41" s="135"/>
      <c r="E41" s="135"/>
    </row>
    <row r="42" spans="1:5" ht="15">
      <c r="A42" s="134"/>
      <c r="B42" s="1"/>
      <c r="C42" s="135"/>
      <c r="D42" s="135"/>
      <c r="E42" s="135"/>
    </row>
    <row r="43" spans="1:5" ht="15">
      <c r="A43" s="134"/>
      <c r="B43" s="1"/>
      <c r="C43" s="135"/>
      <c r="D43" s="135"/>
      <c r="E43" s="135"/>
    </row>
    <row r="44" spans="1:5" ht="15">
      <c r="A44" s="134"/>
      <c r="B44" s="1"/>
      <c r="C44" s="135"/>
      <c r="D44" s="135"/>
      <c r="E44" s="135"/>
    </row>
    <row r="45" spans="1:5" ht="15">
      <c r="A45" s="134"/>
      <c r="B45" s="1"/>
      <c r="C45" s="135"/>
      <c r="D45" s="135"/>
      <c r="E45" s="135"/>
    </row>
    <row r="46" spans="1:5" ht="15">
      <c r="A46" s="134"/>
      <c r="B46" s="1"/>
      <c r="C46" s="135"/>
      <c r="D46" s="135"/>
      <c r="E46" s="135"/>
    </row>
    <row r="47" spans="1:5" ht="15">
      <c r="A47" s="134"/>
      <c r="B47" s="1"/>
      <c r="C47" s="135"/>
      <c r="D47" s="135"/>
      <c r="E47" s="135"/>
    </row>
    <row r="48" spans="1:5" ht="15">
      <c r="A48" s="134"/>
      <c r="B48" s="1"/>
      <c r="C48" s="135"/>
      <c r="D48" s="135"/>
      <c r="E48" s="135"/>
    </row>
    <row r="49" spans="1:5" ht="15">
      <c r="A49" s="134"/>
      <c r="B49" s="1"/>
      <c r="C49" s="135"/>
      <c r="D49" s="135"/>
      <c r="E49" s="135"/>
    </row>
    <row r="50" spans="1:5" ht="15">
      <c r="A50" s="134"/>
      <c r="B50" s="1"/>
      <c r="C50" s="135"/>
      <c r="D50" s="135"/>
      <c r="E50" s="135"/>
    </row>
    <row r="51" spans="3:5" ht="15">
      <c r="C51" s="136"/>
      <c r="D51" s="136"/>
      <c r="E51" s="136"/>
    </row>
    <row r="1649" spans="1:5" ht="15">
      <c r="A1649" s="137">
        <v>1</v>
      </c>
      <c r="B1649" s="138" t="s">
        <v>19</v>
      </c>
      <c r="C1649" s="139">
        <v>9900</v>
      </c>
      <c r="D1649" s="177"/>
      <c r="E1649" s="177"/>
    </row>
    <row r="1650" spans="1:5" ht="15">
      <c r="A1650" s="137">
        <f>A1649+1</f>
        <v>2</v>
      </c>
      <c r="B1650" s="138" t="s">
        <v>44</v>
      </c>
      <c r="C1650" s="139">
        <v>11000</v>
      </c>
      <c r="D1650" s="177"/>
      <c r="E1650" s="177"/>
    </row>
    <row r="1651" spans="1:5" ht="15">
      <c r="A1651" s="137" t="s">
        <v>57</v>
      </c>
      <c r="B1651" s="138" t="s">
        <v>45</v>
      </c>
      <c r="C1651" s="139">
        <v>6000</v>
      </c>
      <c r="D1651" s="177"/>
      <c r="E1651" s="177"/>
    </row>
    <row r="1652" spans="1:5" ht="15">
      <c r="A1652" s="137"/>
      <c r="B1652" s="138"/>
      <c r="C1652" s="139"/>
      <c r="D1652" s="177"/>
      <c r="E1652" s="177"/>
    </row>
    <row r="1653" spans="1:5" ht="15.75" thickBot="1">
      <c r="A1653" s="140"/>
      <c r="B1653" s="141"/>
      <c r="C1653" s="142"/>
      <c r="D1653" s="178"/>
      <c r="E1653" s="178"/>
    </row>
  </sheetData>
  <sheetProtection/>
  <mergeCells count="10">
    <mergeCell ref="B6:D6"/>
    <mergeCell ref="C23:D23"/>
    <mergeCell ref="E23:F23"/>
    <mergeCell ref="C9:D9"/>
    <mergeCell ref="E9:F9"/>
    <mergeCell ref="G9:H9"/>
    <mergeCell ref="A9:A10"/>
    <mergeCell ref="B9:B10"/>
    <mergeCell ref="C11:D11"/>
    <mergeCell ref="E11:F11"/>
  </mergeCells>
  <printOptions/>
  <pageMargins left="0.5905511811023623" right="0.5905511811023623" top="0.984251968503937" bottom="0.5905511811023623" header="0" footer="0"/>
  <pageSetup fitToHeight="0" fitToWidth="1" horizontalDpi="600" verticalDpi="600" orientation="landscape" paperSize="9" scale="9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35"/>
  <sheetViews>
    <sheetView zoomScalePageLayoutView="0" workbookViewId="0" topLeftCell="A19">
      <selection activeCell="B28" sqref="B28"/>
    </sheetView>
  </sheetViews>
  <sheetFormatPr defaultColWidth="9.140625" defaultRowHeight="12.75"/>
  <cols>
    <col min="2" max="2" width="80.7109375" style="0" customWidth="1"/>
  </cols>
  <sheetData>
    <row r="1" spans="1:2" ht="18.75">
      <c r="A1" s="766" t="s">
        <v>165</v>
      </c>
      <c r="B1" s="766"/>
    </row>
    <row r="2" spans="1:2" ht="18.75">
      <c r="A2" s="766" t="s">
        <v>166</v>
      </c>
      <c r="B2" s="766"/>
    </row>
    <row r="3" spans="1:2" ht="18.75">
      <c r="A3" s="766" t="s">
        <v>831</v>
      </c>
      <c r="B3" s="766"/>
    </row>
    <row r="4" spans="1:2" ht="18.75">
      <c r="A4" s="567"/>
      <c r="B4" s="567"/>
    </row>
    <row r="5" spans="1:2" ht="19.5">
      <c r="A5" s="764" t="s">
        <v>753</v>
      </c>
      <c r="B5" s="764"/>
    </row>
    <row r="6" spans="1:2" ht="18.75">
      <c r="A6" s="592">
        <v>1</v>
      </c>
      <c r="B6" s="567" t="s">
        <v>752</v>
      </c>
    </row>
    <row r="7" spans="1:2" ht="19.5">
      <c r="A7" s="764" t="s">
        <v>167</v>
      </c>
      <c r="B7" s="764"/>
    </row>
    <row r="8" spans="1:2" ht="18.75">
      <c r="A8" s="592">
        <v>2</v>
      </c>
      <c r="B8" s="593" t="s">
        <v>168</v>
      </c>
    </row>
    <row r="9" spans="1:2" ht="18.75">
      <c r="A9" s="592">
        <v>3</v>
      </c>
      <c r="B9" s="567" t="s">
        <v>829</v>
      </c>
    </row>
    <row r="10" spans="1:2" ht="18.75">
      <c r="A10" s="592">
        <v>4</v>
      </c>
      <c r="B10" s="567" t="s">
        <v>830</v>
      </c>
    </row>
    <row r="11" spans="1:2" ht="18.75">
      <c r="A11" s="592">
        <v>5</v>
      </c>
      <c r="B11" s="567" t="s">
        <v>833</v>
      </c>
    </row>
    <row r="12" spans="1:2" ht="18.75">
      <c r="A12" s="592">
        <v>6</v>
      </c>
      <c r="B12" s="567" t="s">
        <v>832</v>
      </c>
    </row>
    <row r="13" spans="1:2" ht="18.75">
      <c r="A13" s="592">
        <v>7</v>
      </c>
      <c r="B13" s="567" t="s">
        <v>834</v>
      </c>
    </row>
    <row r="14" spans="1:2" ht="19.5">
      <c r="A14" s="765" t="s">
        <v>169</v>
      </c>
      <c r="B14" s="765"/>
    </row>
    <row r="15" spans="1:2" ht="18.75">
      <c r="A15" s="592">
        <v>8</v>
      </c>
      <c r="B15" s="567" t="s">
        <v>170</v>
      </c>
    </row>
    <row r="16" spans="1:2" ht="18.75">
      <c r="A16" s="592">
        <v>9</v>
      </c>
      <c r="B16" s="567" t="s">
        <v>171</v>
      </c>
    </row>
    <row r="18" ht="45" customHeight="1"/>
    <row r="20" spans="1:2" ht="18.75">
      <c r="A20" s="766" t="s">
        <v>165</v>
      </c>
      <c r="B20" s="766"/>
    </row>
    <row r="21" spans="1:2" ht="18.75">
      <c r="A21" s="766" t="s">
        <v>166</v>
      </c>
      <c r="B21" s="766"/>
    </row>
    <row r="22" spans="1:2" ht="18.75">
      <c r="A22" s="766" t="s">
        <v>835</v>
      </c>
      <c r="B22" s="766"/>
    </row>
    <row r="23" spans="1:2" ht="18.75">
      <c r="A23" s="567"/>
      <c r="B23" s="567"/>
    </row>
    <row r="24" spans="1:2" ht="19.5">
      <c r="A24" s="764" t="s">
        <v>753</v>
      </c>
      <c r="B24" s="764"/>
    </row>
    <row r="25" spans="1:2" ht="18.75">
      <c r="A25" s="592">
        <v>1</v>
      </c>
      <c r="B25" s="567" t="s">
        <v>752</v>
      </c>
    </row>
    <row r="26" spans="1:2" ht="19.5">
      <c r="A26" s="764" t="s">
        <v>167</v>
      </c>
      <c r="B26" s="764"/>
    </row>
    <row r="27" spans="1:2" ht="18.75">
      <c r="A27" s="592">
        <v>2</v>
      </c>
      <c r="B27" s="593" t="s">
        <v>168</v>
      </c>
    </row>
    <row r="28" spans="1:2" ht="18.75">
      <c r="A28" s="592">
        <v>3</v>
      </c>
      <c r="B28" s="567" t="s">
        <v>829</v>
      </c>
    </row>
    <row r="29" spans="1:2" ht="18.75">
      <c r="A29" s="592">
        <v>4</v>
      </c>
      <c r="B29" s="567" t="s">
        <v>830</v>
      </c>
    </row>
    <row r="30" spans="1:2" ht="18.75">
      <c r="A30" s="592">
        <v>5</v>
      </c>
      <c r="B30" s="567" t="s">
        <v>833</v>
      </c>
    </row>
    <row r="31" spans="1:2" ht="18.75">
      <c r="A31" s="592">
        <v>6</v>
      </c>
      <c r="B31" s="681" t="s">
        <v>873</v>
      </c>
    </row>
    <row r="32" spans="1:2" ht="18.75">
      <c r="A32" s="592"/>
      <c r="B32" s="567"/>
    </row>
    <row r="33" spans="1:2" ht="19.5">
      <c r="A33" s="765" t="s">
        <v>169</v>
      </c>
      <c r="B33" s="765"/>
    </row>
    <row r="34" spans="1:2" ht="18.75">
      <c r="A34" s="592">
        <v>8</v>
      </c>
      <c r="B34" s="567" t="s">
        <v>170</v>
      </c>
    </row>
    <row r="35" spans="1:2" ht="18.75">
      <c r="A35" s="592">
        <v>9</v>
      </c>
      <c r="B35" s="567" t="s">
        <v>171</v>
      </c>
    </row>
  </sheetData>
  <sheetProtection/>
  <mergeCells count="12">
    <mergeCell ref="A20:B20"/>
    <mergeCell ref="A21:B21"/>
    <mergeCell ref="A22:B22"/>
    <mergeCell ref="A24:B24"/>
    <mergeCell ref="A26:B26"/>
    <mergeCell ref="A33:B33"/>
    <mergeCell ref="A7:B7"/>
    <mergeCell ref="A14:B14"/>
    <mergeCell ref="A1:B1"/>
    <mergeCell ref="A2:B2"/>
    <mergeCell ref="A5:B5"/>
    <mergeCell ref="A3:B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510"/>
  <sheetViews>
    <sheetView zoomScaleSheetLayoutView="100" zoomScalePageLayoutView="0" workbookViewId="0" topLeftCell="A2">
      <selection activeCell="A1" sqref="A1:IV1"/>
    </sheetView>
  </sheetViews>
  <sheetFormatPr defaultColWidth="9.140625" defaultRowHeight="12.75"/>
  <cols>
    <col min="1" max="1" width="5.00390625" style="1" customWidth="1"/>
    <col min="2" max="2" width="24.00390625" style="1" customWidth="1"/>
    <col min="3" max="3" width="68.28125" style="1" customWidth="1"/>
    <col min="4" max="4" width="17.28125" style="196" customWidth="1"/>
    <col min="5" max="5" width="9.140625" style="1" customWidth="1"/>
    <col min="6" max="6" width="6.8515625" style="1" customWidth="1"/>
    <col min="7" max="16384" width="9.140625" style="1" customWidth="1"/>
  </cols>
  <sheetData>
    <row r="1" ht="19.5" hidden="1">
      <c r="D1" s="643" t="s">
        <v>79</v>
      </c>
    </row>
    <row r="2" spans="1:3" ht="15">
      <c r="A2" s="22"/>
      <c r="B2" s="22"/>
      <c r="C2" s="23" t="s">
        <v>857</v>
      </c>
    </row>
    <row r="3" spans="1:4" ht="15">
      <c r="A3" s="22"/>
      <c r="B3" s="22"/>
      <c r="C3" s="23" t="s">
        <v>143</v>
      </c>
      <c r="D3" s="193"/>
    </row>
    <row r="4" spans="1:4" ht="15">
      <c r="A4" s="22"/>
      <c r="B4" s="22"/>
      <c r="C4" s="23" t="s">
        <v>82</v>
      </c>
      <c r="D4" s="193"/>
    </row>
    <row r="5" spans="1:4" ht="15">
      <c r="A5" s="22"/>
      <c r="B5" s="22"/>
      <c r="C5" s="23" t="s">
        <v>926</v>
      </c>
      <c r="D5" s="193"/>
    </row>
    <row r="6" spans="1:4" ht="48.75" customHeight="1">
      <c r="A6" s="696" t="s">
        <v>920</v>
      </c>
      <c r="B6" s="696"/>
      <c r="C6" s="696"/>
      <c r="D6" s="696"/>
    </row>
    <row r="7" spans="1:4" ht="15">
      <c r="A7" s="22"/>
      <c r="B7" s="22"/>
      <c r="C7" s="22"/>
      <c r="D7" s="194"/>
    </row>
    <row r="8" spans="1:4" ht="51" customHeight="1">
      <c r="A8" s="697" t="s">
        <v>595</v>
      </c>
      <c r="B8" s="698"/>
      <c r="C8" s="461" t="s">
        <v>596</v>
      </c>
      <c r="D8" s="195" t="s">
        <v>90</v>
      </c>
    </row>
    <row r="9" spans="1:4" s="68" customFormat="1" ht="15.75">
      <c r="A9" s="65">
        <v>670</v>
      </c>
      <c r="B9" s="66" t="s">
        <v>125</v>
      </c>
      <c r="C9" s="67" t="s">
        <v>210</v>
      </c>
      <c r="D9" s="348">
        <f>SUM(D10,D25,D40,D48,D22,D16,D53)</f>
        <v>3113.2</v>
      </c>
    </row>
    <row r="10" spans="1:4" ht="15">
      <c r="A10" s="21">
        <v>0</v>
      </c>
      <c r="B10" s="26" t="s">
        <v>126</v>
      </c>
      <c r="C10" s="27" t="s">
        <v>127</v>
      </c>
      <c r="D10" s="349">
        <f>D11</f>
        <v>603.9000000000001</v>
      </c>
    </row>
    <row r="11" spans="1:4" s="70" customFormat="1" ht="21" customHeight="1">
      <c r="A11" s="69">
        <v>0</v>
      </c>
      <c r="B11" s="27" t="s">
        <v>128</v>
      </c>
      <c r="C11" s="27" t="s">
        <v>129</v>
      </c>
      <c r="D11" s="350">
        <f>SUM(D15,D14,D13,D12)</f>
        <v>603.9000000000001</v>
      </c>
    </row>
    <row r="12" spans="1:4" ht="51">
      <c r="A12" s="28">
        <v>0</v>
      </c>
      <c r="B12" s="29" t="s">
        <v>130</v>
      </c>
      <c r="C12" s="40" t="s">
        <v>244</v>
      </c>
      <c r="D12" s="362">
        <v>602.2</v>
      </c>
    </row>
    <row r="13" spans="1:4" ht="76.5">
      <c r="A13" s="28">
        <v>0</v>
      </c>
      <c r="B13" s="29" t="s">
        <v>114</v>
      </c>
      <c r="C13" s="40" t="s">
        <v>237</v>
      </c>
      <c r="D13" s="644">
        <f>0+0.1</f>
        <v>0.1</v>
      </c>
    </row>
    <row r="14" spans="1:4" ht="25.5">
      <c r="A14" s="28">
        <v>0</v>
      </c>
      <c r="B14" s="29" t="s">
        <v>239</v>
      </c>
      <c r="C14" s="40" t="s">
        <v>238</v>
      </c>
      <c r="D14" s="362">
        <f>0+1.6</f>
        <v>1.6</v>
      </c>
    </row>
    <row r="15" spans="1:4" ht="54.75" customHeight="1" hidden="1">
      <c r="A15" s="28">
        <v>0</v>
      </c>
      <c r="B15" s="29" t="s">
        <v>131</v>
      </c>
      <c r="C15" s="40" t="s">
        <v>243</v>
      </c>
      <c r="D15" s="252"/>
    </row>
    <row r="16" spans="1:4" ht="30.75" customHeight="1">
      <c r="A16" s="80">
        <v>0</v>
      </c>
      <c r="B16" s="27" t="s">
        <v>268</v>
      </c>
      <c r="C16" s="41" t="s">
        <v>269</v>
      </c>
      <c r="D16" s="351">
        <f>SUM(D17:D21)</f>
        <v>1063.8999999999999</v>
      </c>
    </row>
    <row r="17" spans="1:4" ht="51">
      <c r="A17" s="35">
        <v>0</v>
      </c>
      <c r="B17" s="71" t="s">
        <v>302</v>
      </c>
      <c r="C17" s="40" t="s">
        <v>304</v>
      </c>
      <c r="D17" s="362">
        <v>399.8</v>
      </c>
    </row>
    <row r="18" spans="1:6" ht="30" customHeight="1" hidden="1">
      <c r="A18" s="35">
        <v>0</v>
      </c>
      <c r="B18" s="71" t="s">
        <v>408</v>
      </c>
      <c r="C18" s="40" t="s">
        <v>407</v>
      </c>
      <c r="D18" s="362"/>
      <c r="E18" s="1">
        <f>ROUND(7309282.4*0.0112%,1)</f>
        <v>818.6</v>
      </c>
      <c r="F18" s="462">
        <f>SUM(E18)-D16</f>
        <v>-245.29999999999984</v>
      </c>
    </row>
    <row r="19" spans="1:4" ht="63.75">
      <c r="A19" s="35">
        <v>0</v>
      </c>
      <c r="B19" s="71" t="s">
        <v>303</v>
      </c>
      <c r="C19" s="40" t="s">
        <v>305</v>
      </c>
      <c r="D19" s="362">
        <v>3</v>
      </c>
    </row>
    <row r="20" spans="1:4" ht="51">
      <c r="A20" s="35">
        <v>0</v>
      </c>
      <c r="B20" s="71" t="s">
        <v>306</v>
      </c>
      <c r="C20" s="40" t="s">
        <v>307</v>
      </c>
      <c r="D20" s="362">
        <v>718</v>
      </c>
    </row>
    <row r="21" spans="1:4" ht="51" customHeight="1">
      <c r="A21" s="35">
        <v>0</v>
      </c>
      <c r="B21" s="71" t="s">
        <v>308</v>
      </c>
      <c r="C21" s="40" t="s">
        <v>309</v>
      </c>
      <c r="D21" s="362">
        <v>-56.9</v>
      </c>
    </row>
    <row r="22" spans="1:4" ht="15" hidden="1">
      <c r="A22" s="21">
        <v>0</v>
      </c>
      <c r="B22" s="26" t="s">
        <v>354</v>
      </c>
      <c r="C22" s="41" t="s">
        <v>355</v>
      </c>
      <c r="D22" s="349">
        <f>SUM(D23)</f>
        <v>0</v>
      </c>
    </row>
    <row r="23" spans="1:4" s="75" customFormat="1" ht="15" hidden="1">
      <c r="A23" s="73">
        <v>0</v>
      </c>
      <c r="B23" s="74" t="s">
        <v>356</v>
      </c>
      <c r="C23" s="61" t="s">
        <v>357</v>
      </c>
      <c r="D23" s="352">
        <f>SUM(D24)</f>
        <v>0</v>
      </c>
    </row>
    <row r="24" spans="1:4" ht="15" hidden="1">
      <c r="A24" s="28">
        <v>0</v>
      </c>
      <c r="B24" s="29" t="s">
        <v>405</v>
      </c>
      <c r="C24" s="40" t="s">
        <v>357</v>
      </c>
      <c r="D24" s="253"/>
    </row>
    <row r="25" spans="1:4" ht="15">
      <c r="A25" s="28">
        <v>0</v>
      </c>
      <c r="B25" s="29" t="s">
        <v>134</v>
      </c>
      <c r="C25" s="41" t="s">
        <v>133</v>
      </c>
      <c r="D25" s="349">
        <f>SUM(D26,D31,D28)</f>
        <v>1445.4</v>
      </c>
    </row>
    <row r="26" spans="1:4" s="75" customFormat="1" ht="15">
      <c r="A26" s="73">
        <v>0</v>
      </c>
      <c r="B26" s="74" t="s">
        <v>393</v>
      </c>
      <c r="C26" s="61" t="s">
        <v>135</v>
      </c>
      <c r="D26" s="352">
        <f>SUM(D27)</f>
        <v>311.6</v>
      </c>
    </row>
    <row r="27" spans="1:4" ht="25.5">
      <c r="A27" s="28">
        <v>0</v>
      </c>
      <c r="B27" s="29" t="s">
        <v>211</v>
      </c>
      <c r="C27" s="40" t="s">
        <v>673</v>
      </c>
      <c r="D27" s="362">
        <v>311.6</v>
      </c>
    </row>
    <row r="28" spans="1:4" s="75" customFormat="1" ht="15">
      <c r="A28" s="73">
        <v>0</v>
      </c>
      <c r="B28" s="74" t="s">
        <v>374</v>
      </c>
      <c r="C28" s="61" t="s">
        <v>232</v>
      </c>
      <c r="D28" s="352">
        <f>SUM(D29:D30)</f>
        <v>445.4</v>
      </c>
    </row>
    <row r="29" spans="1:5" ht="15">
      <c r="A29" s="28">
        <v>0</v>
      </c>
      <c r="B29" s="29" t="s">
        <v>235</v>
      </c>
      <c r="C29" s="40" t="s">
        <v>233</v>
      </c>
      <c r="D29" s="363">
        <v>53</v>
      </c>
      <c r="E29" s="471"/>
    </row>
    <row r="30" spans="1:5" ht="15">
      <c r="A30" s="28">
        <v>0</v>
      </c>
      <c r="B30" s="29" t="s">
        <v>236</v>
      </c>
      <c r="C30" s="40" t="s">
        <v>234</v>
      </c>
      <c r="D30" s="363">
        <v>392.4</v>
      </c>
      <c r="E30" s="471"/>
    </row>
    <row r="31" spans="1:4" s="75" customFormat="1" ht="15">
      <c r="A31" s="73">
        <v>0</v>
      </c>
      <c r="B31" s="74" t="s">
        <v>394</v>
      </c>
      <c r="C31" s="61" t="s">
        <v>136</v>
      </c>
      <c r="D31" s="352">
        <f>SUM(D32,D34)</f>
        <v>688.4</v>
      </c>
    </row>
    <row r="32" spans="1:4" s="79" customFormat="1" ht="12">
      <c r="A32" s="76">
        <v>0</v>
      </c>
      <c r="B32" s="77" t="s">
        <v>409</v>
      </c>
      <c r="C32" s="78" t="s">
        <v>410</v>
      </c>
      <c r="D32" s="353">
        <f>SUM(D33)</f>
        <v>349.2</v>
      </c>
    </row>
    <row r="33" spans="1:5" ht="25.5">
      <c r="A33" s="28">
        <v>0</v>
      </c>
      <c r="B33" s="29" t="s">
        <v>411</v>
      </c>
      <c r="C33" s="40" t="s">
        <v>412</v>
      </c>
      <c r="D33" s="362">
        <v>349.2</v>
      </c>
      <c r="E33" s="471"/>
    </row>
    <row r="34" spans="1:4" s="79" customFormat="1" ht="12">
      <c r="A34" s="76">
        <v>0</v>
      </c>
      <c r="B34" s="77" t="s">
        <v>413</v>
      </c>
      <c r="C34" s="78" t="s">
        <v>414</v>
      </c>
      <c r="D34" s="353">
        <f>SUM(D35)</f>
        <v>339.2</v>
      </c>
    </row>
    <row r="35" spans="1:5" ht="25.5">
      <c r="A35" s="28">
        <v>0</v>
      </c>
      <c r="B35" s="29" t="s">
        <v>415</v>
      </c>
      <c r="C35" s="40" t="s">
        <v>416</v>
      </c>
      <c r="D35" s="362">
        <v>339.2</v>
      </c>
      <c r="E35" s="471"/>
    </row>
    <row r="36" spans="1:4" s="2" customFormat="1" ht="15" customHeight="1" hidden="1">
      <c r="A36" s="21">
        <v>0</v>
      </c>
      <c r="B36" s="26" t="s">
        <v>115</v>
      </c>
      <c r="C36" s="41" t="s">
        <v>110</v>
      </c>
      <c r="D36" s="251">
        <f>D37+D39</f>
        <v>0</v>
      </c>
    </row>
    <row r="37" spans="1:4" ht="25.5" hidden="1">
      <c r="A37" s="28">
        <v>0</v>
      </c>
      <c r="B37" s="36" t="s">
        <v>116</v>
      </c>
      <c r="C37" s="38" t="s">
        <v>117</v>
      </c>
      <c r="D37" s="252"/>
    </row>
    <row r="38" spans="1:4" ht="38.25" hidden="1">
      <c r="A38" s="28">
        <v>0</v>
      </c>
      <c r="B38" s="36" t="s">
        <v>118</v>
      </c>
      <c r="C38" s="38" t="s">
        <v>119</v>
      </c>
      <c r="D38" s="252"/>
    </row>
    <row r="39" spans="1:4" ht="58.5" customHeight="1" hidden="1">
      <c r="A39" s="28">
        <v>0</v>
      </c>
      <c r="B39" s="36" t="s">
        <v>132</v>
      </c>
      <c r="C39" s="38" t="s">
        <v>209</v>
      </c>
      <c r="D39" s="252"/>
    </row>
    <row r="40" spans="1:4" s="82" customFormat="1" ht="29.25" customHeight="1" hidden="1">
      <c r="A40" s="80">
        <v>670</v>
      </c>
      <c r="B40" s="81" t="s">
        <v>112</v>
      </c>
      <c r="C40" s="42" t="s">
        <v>113</v>
      </c>
      <c r="D40" s="351">
        <f>D41+D46</f>
        <v>0</v>
      </c>
    </row>
    <row r="41" spans="1:4" s="84" customFormat="1" ht="56.25" customHeight="1" hidden="1">
      <c r="A41" s="72">
        <v>670</v>
      </c>
      <c r="B41" s="83" t="s">
        <v>111</v>
      </c>
      <c r="C41" s="83" t="s">
        <v>392</v>
      </c>
      <c r="D41" s="354">
        <f>SUM(D42,D44)</f>
        <v>0</v>
      </c>
    </row>
    <row r="42" spans="1:4" s="84" customFormat="1" ht="42" customHeight="1" hidden="1">
      <c r="A42" s="72">
        <v>670</v>
      </c>
      <c r="B42" s="83" t="s">
        <v>214</v>
      </c>
      <c r="C42" s="83" t="s">
        <v>215</v>
      </c>
      <c r="D42" s="354">
        <f>SUM(D43)</f>
        <v>0</v>
      </c>
    </row>
    <row r="43" spans="1:4" s="86" customFormat="1" ht="49.5" customHeight="1" hidden="1">
      <c r="A43" s="35">
        <v>670</v>
      </c>
      <c r="B43" s="85" t="s">
        <v>265</v>
      </c>
      <c r="C43" s="38" t="s">
        <v>49</v>
      </c>
      <c r="D43" s="362"/>
    </row>
    <row r="44" spans="1:4" s="89" customFormat="1" ht="72" customHeight="1" hidden="1">
      <c r="A44" s="87">
        <v>0</v>
      </c>
      <c r="B44" s="88" t="s">
        <v>216</v>
      </c>
      <c r="C44" s="88" t="s">
        <v>217</v>
      </c>
      <c r="D44" s="254">
        <f>SUM(D45)</f>
        <v>0</v>
      </c>
    </row>
    <row r="45" spans="1:4" s="91" customFormat="1" ht="65.25" customHeight="1" hidden="1">
      <c r="A45" s="35">
        <v>0</v>
      </c>
      <c r="B45" s="90" t="s">
        <v>218</v>
      </c>
      <c r="C45" s="38" t="s">
        <v>227</v>
      </c>
      <c r="D45" s="255"/>
    </row>
    <row r="46" spans="1:4" s="92" customFormat="1" ht="67.5" hidden="1">
      <c r="A46" s="72">
        <v>670</v>
      </c>
      <c r="B46" s="88" t="s">
        <v>228</v>
      </c>
      <c r="C46" s="88" t="s">
        <v>267</v>
      </c>
      <c r="D46" s="256">
        <f>SUM(D47)</f>
        <v>0</v>
      </c>
    </row>
    <row r="47" spans="1:4" ht="51" hidden="1">
      <c r="A47" s="28">
        <v>670</v>
      </c>
      <c r="B47" s="93" t="s">
        <v>230</v>
      </c>
      <c r="C47" s="38" t="s">
        <v>266</v>
      </c>
      <c r="D47" s="252"/>
    </row>
    <row r="48" spans="1:4" ht="25.5" hidden="1">
      <c r="A48" s="21">
        <v>670</v>
      </c>
      <c r="B48" s="37" t="s">
        <v>104</v>
      </c>
      <c r="C48" s="42" t="s">
        <v>102</v>
      </c>
      <c r="D48" s="349">
        <f>(D49+D51)</f>
        <v>0</v>
      </c>
    </row>
    <row r="49" spans="1:4" ht="52.5" customHeight="1" hidden="1">
      <c r="A49" s="28">
        <v>670</v>
      </c>
      <c r="B49" s="36" t="s">
        <v>141</v>
      </c>
      <c r="C49" s="38" t="s">
        <v>140</v>
      </c>
      <c r="D49" s="252">
        <f>D50</f>
        <v>0</v>
      </c>
    </row>
    <row r="50" spans="1:4" ht="54" customHeight="1" hidden="1">
      <c r="A50" s="28">
        <v>670</v>
      </c>
      <c r="B50" s="36" t="s">
        <v>142</v>
      </c>
      <c r="C50" s="38" t="s">
        <v>139</v>
      </c>
      <c r="D50" s="252"/>
    </row>
    <row r="51" spans="1:4" ht="29.25" customHeight="1" hidden="1">
      <c r="A51" s="28">
        <v>670</v>
      </c>
      <c r="B51" s="110" t="s">
        <v>14</v>
      </c>
      <c r="C51" s="38" t="s">
        <v>375</v>
      </c>
      <c r="D51" s="355">
        <f>SUM(D52)</f>
        <v>0</v>
      </c>
    </row>
    <row r="52" spans="1:4" ht="29.25" customHeight="1" hidden="1">
      <c r="A52" s="28">
        <v>670</v>
      </c>
      <c r="B52" s="110" t="s">
        <v>249</v>
      </c>
      <c r="C52" s="38" t="s">
        <v>137</v>
      </c>
      <c r="D52" s="361"/>
    </row>
    <row r="53" spans="1:4" s="82" customFormat="1" ht="18.75" customHeight="1" hidden="1">
      <c r="A53" s="80">
        <v>670</v>
      </c>
      <c r="B53" s="101" t="s">
        <v>91</v>
      </c>
      <c r="C53" s="41" t="s">
        <v>92</v>
      </c>
      <c r="D53" s="364">
        <f>D54+D56</f>
        <v>0</v>
      </c>
    </row>
    <row r="54" spans="1:4" s="633" customFormat="1" ht="36" hidden="1">
      <c r="A54" s="636">
        <v>670</v>
      </c>
      <c r="B54" s="635" t="s">
        <v>806</v>
      </c>
      <c r="C54" s="634" t="s">
        <v>804</v>
      </c>
      <c r="D54" s="632">
        <f>D55</f>
        <v>0</v>
      </c>
    </row>
    <row r="55" spans="1:4" ht="51" hidden="1">
      <c r="A55" s="35">
        <v>670</v>
      </c>
      <c r="B55" s="631" t="s">
        <v>803</v>
      </c>
      <c r="C55" s="38" t="s">
        <v>802</v>
      </c>
      <c r="D55" s="466">
        <v>0</v>
      </c>
    </row>
    <row r="56" spans="1:4" s="338" customFormat="1" ht="29.25" customHeight="1" hidden="1">
      <c r="A56" s="638">
        <v>670</v>
      </c>
      <c r="B56" s="635" t="s">
        <v>807</v>
      </c>
      <c r="C56" s="637" t="s">
        <v>805</v>
      </c>
      <c r="D56" s="639">
        <f>SUM(D57)</f>
        <v>0</v>
      </c>
    </row>
    <row r="57" spans="1:4" ht="29.25" customHeight="1" hidden="1">
      <c r="A57" s="407">
        <v>670</v>
      </c>
      <c r="B57" s="631" t="s">
        <v>738</v>
      </c>
      <c r="C57" s="38" t="s">
        <v>739</v>
      </c>
      <c r="D57" s="466">
        <v>0</v>
      </c>
    </row>
    <row r="58" spans="1:4" s="68" customFormat="1" ht="18" customHeight="1">
      <c r="A58" s="65">
        <v>670</v>
      </c>
      <c r="B58" s="66" t="s">
        <v>93</v>
      </c>
      <c r="C58" s="67" t="s">
        <v>94</v>
      </c>
      <c r="D58" s="348">
        <f>D59+D100+D92+D96</f>
        <v>6878.5</v>
      </c>
    </row>
    <row r="59" spans="1:4" s="70" customFormat="1" ht="25.5">
      <c r="A59" s="69">
        <v>670</v>
      </c>
      <c r="B59" s="27" t="s">
        <v>95</v>
      </c>
      <c r="C59" s="41" t="s">
        <v>376</v>
      </c>
      <c r="D59" s="350">
        <f>SUM(D80,D69,D60,D90,D77,D64)</f>
        <v>6878.5</v>
      </c>
    </row>
    <row r="60" spans="1:4" s="70" customFormat="1" ht="29.25" customHeight="1">
      <c r="A60" s="69">
        <v>670</v>
      </c>
      <c r="B60" s="27" t="s">
        <v>894</v>
      </c>
      <c r="C60" s="27" t="s">
        <v>638</v>
      </c>
      <c r="D60" s="350">
        <f>SUM(D61)</f>
        <v>6720.2</v>
      </c>
    </row>
    <row r="61" spans="1:4" s="96" customFormat="1" ht="15">
      <c r="A61" s="94">
        <v>670</v>
      </c>
      <c r="B61" s="95" t="s">
        <v>895</v>
      </c>
      <c r="C61" s="61" t="s">
        <v>0</v>
      </c>
      <c r="D61" s="354">
        <f>SUM(D62:D63)</f>
        <v>6720.2</v>
      </c>
    </row>
    <row r="62" spans="1:4" ht="24.75" customHeight="1" hidden="1">
      <c r="A62" s="28">
        <v>670</v>
      </c>
      <c r="B62" s="29" t="s">
        <v>878</v>
      </c>
      <c r="C62" s="40" t="s">
        <v>593</v>
      </c>
      <c r="D62" s="466">
        <v>0</v>
      </c>
    </row>
    <row r="63" spans="1:4" ht="24.75" customHeight="1">
      <c r="A63" s="28">
        <v>670</v>
      </c>
      <c r="B63" s="29" t="s">
        <v>878</v>
      </c>
      <c r="C63" s="40" t="s">
        <v>902</v>
      </c>
      <c r="D63" s="466">
        <v>6720.2</v>
      </c>
    </row>
    <row r="64" spans="1:4" s="493" customFormat="1" ht="28.5" hidden="1">
      <c r="A64" s="35">
        <v>0</v>
      </c>
      <c r="B64" s="303" t="s">
        <v>896</v>
      </c>
      <c r="C64" s="303" t="s">
        <v>395</v>
      </c>
      <c r="D64" s="309">
        <f>SUM(D65,D67)</f>
        <v>0</v>
      </c>
    </row>
    <row r="65" spans="1:4" ht="51.75" hidden="1">
      <c r="A65" s="407">
        <v>0</v>
      </c>
      <c r="B65" s="519" t="s">
        <v>703</v>
      </c>
      <c r="C65" s="520" t="s">
        <v>702</v>
      </c>
      <c r="D65" s="350">
        <f>SUM(D66)</f>
        <v>0</v>
      </c>
    </row>
    <row r="66" spans="1:4" ht="75" hidden="1">
      <c r="A66" s="407">
        <v>0</v>
      </c>
      <c r="B66" s="402" t="s">
        <v>695</v>
      </c>
      <c r="C66" s="402" t="s">
        <v>696</v>
      </c>
      <c r="D66" s="516">
        <v>0</v>
      </c>
    </row>
    <row r="67" spans="1:4" ht="15" hidden="1">
      <c r="A67" s="407">
        <v>0</v>
      </c>
      <c r="B67" s="519" t="s">
        <v>897</v>
      </c>
      <c r="C67" s="520" t="s">
        <v>240</v>
      </c>
      <c r="D67" s="350">
        <f>SUM(D68)</f>
        <v>0</v>
      </c>
    </row>
    <row r="68" spans="1:4" s="624" customFormat="1" ht="15" hidden="1">
      <c r="A68" s="622">
        <v>0</v>
      </c>
      <c r="B68" s="402" t="s">
        <v>884</v>
      </c>
      <c r="C68" s="402" t="s">
        <v>545</v>
      </c>
      <c r="D68" s="623">
        <v>0</v>
      </c>
    </row>
    <row r="69" spans="1:4" s="89" customFormat="1" ht="28.5">
      <c r="A69" s="80">
        <v>670</v>
      </c>
      <c r="B69" s="101" t="s">
        <v>898</v>
      </c>
      <c r="C69" s="27" t="s">
        <v>639</v>
      </c>
      <c r="D69" s="351">
        <f>SUM(D70,D72)</f>
        <v>158.3</v>
      </c>
    </row>
    <row r="70" spans="1:4" s="100" customFormat="1" ht="32.25" customHeight="1">
      <c r="A70" s="98">
        <v>670</v>
      </c>
      <c r="B70" s="99" t="s">
        <v>899</v>
      </c>
      <c r="C70" s="61" t="s">
        <v>1</v>
      </c>
      <c r="D70" s="357">
        <f>SUM(D71)</f>
        <v>88.3</v>
      </c>
    </row>
    <row r="71" spans="1:4" ht="25.5">
      <c r="A71" s="28">
        <v>670</v>
      </c>
      <c r="B71" s="472" t="s">
        <v>885</v>
      </c>
      <c r="C71" s="40" t="s">
        <v>546</v>
      </c>
      <c r="D71" s="466">
        <v>88.3</v>
      </c>
    </row>
    <row r="72" spans="1:4" ht="27">
      <c r="A72" s="94">
        <v>670</v>
      </c>
      <c r="B72" s="186" t="s">
        <v>900</v>
      </c>
      <c r="C72" s="61" t="s">
        <v>396</v>
      </c>
      <c r="D72" s="529">
        <f>SUM(D73:D76)</f>
        <v>70</v>
      </c>
    </row>
    <row r="73" spans="1:4" ht="38.25">
      <c r="A73" s="407">
        <v>670</v>
      </c>
      <c r="B73" s="378" t="s">
        <v>886</v>
      </c>
      <c r="C73" s="43" t="s">
        <v>558</v>
      </c>
      <c r="D73" s="466">
        <v>0.4</v>
      </c>
    </row>
    <row r="74" spans="1:4" ht="76.5">
      <c r="A74" s="28">
        <v>670</v>
      </c>
      <c r="B74" s="472" t="s">
        <v>886</v>
      </c>
      <c r="C74" s="40" t="s">
        <v>557</v>
      </c>
      <c r="D74" s="466">
        <v>37</v>
      </c>
    </row>
    <row r="75" spans="1:4" ht="63.75">
      <c r="A75" s="28">
        <v>670</v>
      </c>
      <c r="B75" s="472" t="s">
        <v>886</v>
      </c>
      <c r="C75" s="649" t="s">
        <v>811</v>
      </c>
      <c r="D75" s="466">
        <v>2</v>
      </c>
    </row>
    <row r="76" spans="1:4" ht="51">
      <c r="A76" s="28">
        <v>670</v>
      </c>
      <c r="B76" s="472" t="s">
        <v>886</v>
      </c>
      <c r="C76" s="649" t="s">
        <v>810</v>
      </c>
      <c r="D76" s="466">
        <v>30.6</v>
      </c>
    </row>
    <row r="77" spans="1:4" s="62" customFormat="1" ht="27" hidden="1">
      <c r="A77" s="59">
        <v>670</v>
      </c>
      <c r="B77" s="60" t="s">
        <v>2</v>
      </c>
      <c r="C77" s="61" t="s">
        <v>3</v>
      </c>
      <c r="D77" s="260">
        <f>SUM(D78:D79)</f>
        <v>0</v>
      </c>
    </row>
    <row r="78" spans="1:4" ht="38.25" hidden="1">
      <c r="A78" s="28">
        <v>670</v>
      </c>
      <c r="B78" s="29" t="s">
        <v>4</v>
      </c>
      <c r="C78" s="40" t="s">
        <v>5</v>
      </c>
      <c r="D78" s="252"/>
    </row>
    <row r="79" spans="1:4" ht="42" customHeight="1" hidden="1">
      <c r="A79" s="28">
        <v>670</v>
      </c>
      <c r="B79" s="29" t="s">
        <v>6</v>
      </c>
      <c r="C79" s="40" t="s">
        <v>7</v>
      </c>
      <c r="D79" s="252">
        <v>0</v>
      </c>
    </row>
    <row r="80" spans="1:4" s="102" customFormat="1" ht="14.25" hidden="1">
      <c r="A80" s="522">
        <v>670</v>
      </c>
      <c r="B80" s="101" t="s">
        <v>120</v>
      </c>
      <c r="C80" s="27" t="s">
        <v>121</v>
      </c>
      <c r="D80" s="351">
        <f>SUM(D81,D86,D90)</f>
        <v>0</v>
      </c>
    </row>
    <row r="81" spans="1:4" s="89" customFormat="1" ht="25.5" customHeight="1" hidden="1">
      <c r="A81" s="87">
        <v>670</v>
      </c>
      <c r="B81" s="97" t="s">
        <v>8</v>
      </c>
      <c r="C81" s="61" t="s">
        <v>9</v>
      </c>
      <c r="D81" s="358">
        <f>SUM(D82)</f>
        <v>0</v>
      </c>
    </row>
    <row r="82" spans="1:4" ht="25.5" customHeight="1" hidden="1">
      <c r="A82" s="28">
        <v>670</v>
      </c>
      <c r="B82" s="472" t="s">
        <v>672</v>
      </c>
      <c r="C82" s="628" t="s">
        <v>781</v>
      </c>
      <c r="D82" s="355">
        <f>SUM(D84:D85)</f>
        <v>0</v>
      </c>
    </row>
    <row r="83" spans="1:4" ht="13.5" customHeight="1" hidden="1">
      <c r="A83" s="28"/>
      <c r="B83" s="610"/>
      <c r="C83" s="611" t="s">
        <v>241</v>
      </c>
      <c r="D83" s="252">
        <v>0</v>
      </c>
    </row>
    <row r="84" spans="1:4" ht="13.5" customHeight="1" hidden="1">
      <c r="A84" s="28"/>
      <c r="B84" s="612"/>
      <c r="C84" s="611" t="s">
        <v>242</v>
      </c>
      <c r="D84" s="360"/>
    </row>
    <row r="85" spans="1:4" ht="51" hidden="1">
      <c r="A85" s="28"/>
      <c r="B85" s="629"/>
      <c r="C85" s="630" t="s">
        <v>782</v>
      </c>
      <c r="D85" s="294">
        <v>0</v>
      </c>
    </row>
    <row r="86" spans="1:4" s="75" customFormat="1" ht="13.5" customHeight="1" hidden="1">
      <c r="A86" s="73">
        <v>670</v>
      </c>
      <c r="B86" s="74" t="s">
        <v>8</v>
      </c>
      <c r="C86" s="61" t="s">
        <v>9</v>
      </c>
      <c r="D86" s="359">
        <f>SUM(D87:D89)</f>
        <v>0</v>
      </c>
    </row>
    <row r="87" spans="1:4" ht="13.5" customHeight="1" hidden="1">
      <c r="A87" s="28">
        <v>670</v>
      </c>
      <c r="B87" s="29" t="s">
        <v>10</v>
      </c>
      <c r="C87" s="103" t="s">
        <v>107</v>
      </c>
      <c r="D87" s="252"/>
    </row>
    <row r="88" spans="1:4" ht="28.5" customHeight="1" hidden="1">
      <c r="A88" s="28">
        <v>670</v>
      </c>
      <c r="B88" s="29" t="s">
        <v>10</v>
      </c>
      <c r="C88" s="103" t="s">
        <v>397</v>
      </c>
      <c r="D88" s="385"/>
    </row>
    <row r="89" spans="1:4" ht="28.5" customHeight="1" hidden="1">
      <c r="A89" s="28">
        <v>670</v>
      </c>
      <c r="B89" s="29" t="s">
        <v>10</v>
      </c>
      <c r="C89" s="103" t="s">
        <v>406</v>
      </c>
      <c r="D89" s="386"/>
    </row>
    <row r="90" spans="1:4" s="89" customFormat="1" ht="30" customHeight="1" hidden="1">
      <c r="A90" s="87"/>
      <c r="B90" s="97" t="s">
        <v>122</v>
      </c>
      <c r="C90" s="104" t="s">
        <v>123</v>
      </c>
      <c r="D90" s="261">
        <f>SUM(D91)</f>
        <v>0</v>
      </c>
    </row>
    <row r="91" spans="1:4" ht="30.75" customHeight="1" hidden="1">
      <c r="A91" s="105">
        <v>0</v>
      </c>
      <c r="B91" s="106" t="s">
        <v>62</v>
      </c>
      <c r="C91" s="107" t="s">
        <v>63</v>
      </c>
      <c r="D91" s="263"/>
    </row>
    <row r="92" spans="1:4" s="68" customFormat="1" ht="15.75" hidden="1">
      <c r="A92" s="521">
        <v>670</v>
      </c>
      <c r="B92" s="517" t="s">
        <v>399</v>
      </c>
      <c r="C92" s="67" t="s">
        <v>400</v>
      </c>
      <c r="D92" s="526">
        <f>SUM(D93)</f>
        <v>0</v>
      </c>
    </row>
    <row r="93" spans="1:4" s="100" customFormat="1" ht="30" hidden="1">
      <c r="A93" s="98">
        <v>670</v>
      </c>
      <c r="B93" s="95" t="s">
        <v>64</v>
      </c>
      <c r="C93" s="95" t="s">
        <v>552</v>
      </c>
      <c r="D93" s="609">
        <f>SUM(D94:D95)</f>
        <v>0</v>
      </c>
    </row>
    <row r="94" spans="1:4" s="89" customFormat="1" ht="45" hidden="1">
      <c r="A94" s="87">
        <v>670</v>
      </c>
      <c r="B94" s="614" t="s">
        <v>774</v>
      </c>
      <c r="C94" s="402" t="s">
        <v>775</v>
      </c>
      <c r="D94" s="365">
        <v>0</v>
      </c>
    </row>
    <row r="95" spans="1:4" s="91" customFormat="1" ht="15" hidden="1">
      <c r="A95" s="523">
        <v>670</v>
      </c>
      <c r="B95" s="615" t="s">
        <v>401</v>
      </c>
      <c r="C95" s="616" t="s">
        <v>552</v>
      </c>
      <c r="D95" s="365">
        <v>0</v>
      </c>
    </row>
    <row r="96" spans="1:4" s="68" customFormat="1" ht="94.5" hidden="1">
      <c r="A96" s="521">
        <v>670</v>
      </c>
      <c r="B96" s="517" t="s">
        <v>706</v>
      </c>
      <c r="C96" s="67" t="s">
        <v>707</v>
      </c>
      <c r="D96" s="526">
        <f>SUM(D97)</f>
        <v>0</v>
      </c>
    </row>
    <row r="97" spans="1:4" s="89" customFormat="1" ht="54" hidden="1">
      <c r="A97" s="73">
        <v>670</v>
      </c>
      <c r="B97" s="74" t="s">
        <v>709</v>
      </c>
      <c r="C97" s="518" t="s">
        <v>708</v>
      </c>
      <c r="D97" s="527">
        <f>SUM(D98)</f>
        <v>0</v>
      </c>
    </row>
    <row r="98" spans="1:4" s="89" customFormat="1" ht="40.5" hidden="1">
      <c r="A98" s="73">
        <v>670</v>
      </c>
      <c r="B98" s="74" t="s">
        <v>711</v>
      </c>
      <c r="C98" s="61" t="s">
        <v>710</v>
      </c>
      <c r="D98" s="527">
        <f>SUM(D99)</f>
        <v>0</v>
      </c>
    </row>
    <row r="99" spans="1:4" s="91" customFormat="1" ht="45" hidden="1">
      <c r="A99" s="523">
        <v>670</v>
      </c>
      <c r="B99" s="530" t="s">
        <v>699</v>
      </c>
      <c r="C99" s="531" t="s">
        <v>700</v>
      </c>
      <c r="D99" s="532">
        <v>0</v>
      </c>
    </row>
    <row r="100" spans="1:4" s="70" customFormat="1" ht="38.25" hidden="1">
      <c r="A100" s="521">
        <v>670</v>
      </c>
      <c r="B100" s="517" t="s">
        <v>624</v>
      </c>
      <c r="C100" s="41" t="s">
        <v>623</v>
      </c>
      <c r="D100" s="528">
        <f>SUM(D101)</f>
        <v>0</v>
      </c>
    </row>
    <row r="101" spans="1:4" s="70" customFormat="1" ht="40.5" hidden="1">
      <c r="A101" s="524">
        <v>670</v>
      </c>
      <c r="B101" s="518" t="s">
        <v>712</v>
      </c>
      <c r="C101" s="518" t="s">
        <v>713</v>
      </c>
      <c r="D101" s="525">
        <f>SUM(D102)</f>
        <v>0</v>
      </c>
    </row>
    <row r="102" spans="1:4" s="624" customFormat="1" ht="45" hidden="1">
      <c r="A102" s="625">
        <v>670</v>
      </c>
      <c r="B102" s="472" t="s">
        <v>683</v>
      </c>
      <c r="C102" s="626" t="s">
        <v>684</v>
      </c>
      <c r="D102" s="627">
        <v>0</v>
      </c>
    </row>
    <row r="103" spans="1:4" ht="25.5" customHeight="1">
      <c r="A103" s="28"/>
      <c r="B103" s="29"/>
      <c r="C103" s="145" t="s">
        <v>103</v>
      </c>
      <c r="D103" s="526">
        <f>D9+D58+D96</f>
        <v>9991.7</v>
      </c>
    </row>
    <row r="104" spans="1:4" ht="21" customHeight="1">
      <c r="A104" s="24"/>
      <c r="B104" s="464" t="s">
        <v>270</v>
      </c>
      <c r="C104" s="464"/>
      <c r="D104" s="193"/>
    </row>
    <row r="105" spans="1:4" ht="21" customHeight="1">
      <c r="A105" s="24"/>
      <c r="B105" s="24"/>
      <c r="C105" s="24"/>
      <c r="D105" s="193"/>
    </row>
    <row r="106" spans="1:4" ht="15">
      <c r="A106" s="24"/>
      <c r="B106" s="24"/>
      <c r="C106" s="24"/>
      <c r="D106" s="193"/>
    </row>
    <row r="107" spans="1:4" ht="15">
      <c r="A107" s="24"/>
      <c r="B107" s="24"/>
      <c r="C107" s="24"/>
      <c r="D107" s="193"/>
    </row>
    <row r="108" spans="1:4" ht="15">
      <c r="A108" s="24"/>
      <c r="B108" s="24"/>
      <c r="C108" s="24"/>
      <c r="D108" s="193"/>
    </row>
    <row r="109" spans="1:4" ht="15">
      <c r="A109" s="24"/>
      <c r="B109" s="24"/>
      <c r="C109" s="24"/>
      <c r="D109" s="193"/>
    </row>
    <row r="110" spans="1:4" ht="15">
      <c r="A110" s="24"/>
      <c r="B110" s="24"/>
      <c r="C110" s="24"/>
      <c r="D110" s="193"/>
    </row>
    <row r="111" spans="1:4" ht="15">
      <c r="A111" s="24"/>
      <c r="B111" s="24"/>
      <c r="C111" s="24"/>
      <c r="D111" s="193"/>
    </row>
    <row r="112" spans="1:4" ht="15">
      <c r="A112" s="24"/>
      <c r="B112" s="24"/>
      <c r="C112" s="24"/>
      <c r="D112" s="193"/>
    </row>
    <row r="113" spans="1:4" ht="15">
      <c r="A113" s="24"/>
      <c r="B113" s="24"/>
      <c r="C113" s="24"/>
      <c r="D113" s="193"/>
    </row>
    <row r="114" spans="1:4" ht="15">
      <c r="A114" s="24"/>
      <c r="B114" s="24"/>
      <c r="C114" s="24"/>
      <c r="D114" s="193"/>
    </row>
    <row r="115" spans="1:4" ht="15">
      <c r="A115" s="24"/>
      <c r="B115" s="24"/>
      <c r="C115" s="24"/>
      <c r="D115" s="193"/>
    </row>
    <row r="116" spans="1:4" ht="15">
      <c r="A116" s="24"/>
      <c r="B116" s="24"/>
      <c r="C116" s="24"/>
      <c r="D116" s="193"/>
    </row>
    <row r="117" spans="1:4" ht="15">
      <c r="A117" s="24"/>
      <c r="B117" s="24"/>
      <c r="C117" s="24"/>
      <c r="D117" s="193"/>
    </row>
    <row r="118" spans="1:4" ht="15">
      <c r="A118" s="24"/>
      <c r="B118" s="24"/>
      <c r="C118" s="24"/>
      <c r="D118" s="193"/>
    </row>
    <row r="119" spans="1:4" ht="15">
      <c r="A119" s="24"/>
      <c r="B119" s="24"/>
      <c r="C119" s="24"/>
      <c r="D119" s="193"/>
    </row>
    <row r="120" spans="1:4" ht="15">
      <c r="A120" s="24"/>
      <c r="B120" s="24"/>
      <c r="C120" s="24"/>
      <c r="D120" s="193"/>
    </row>
    <row r="121" spans="1:4" ht="15">
      <c r="A121" s="24"/>
      <c r="B121" s="24"/>
      <c r="C121" s="24"/>
      <c r="D121" s="193"/>
    </row>
    <row r="122" spans="1:4" ht="15">
      <c r="A122" s="24"/>
      <c r="B122" s="24"/>
      <c r="C122" s="24"/>
      <c r="D122" s="193"/>
    </row>
    <row r="123" spans="1:4" ht="15">
      <c r="A123" s="24"/>
      <c r="B123" s="24"/>
      <c r="C123" s="24"/>
      <c r="D123" s="193"/>
    </row>
    <row r="124" spans="1:4" ht="15">
      <c r="A124" s="24"/>
      <c r="B124" s="24"/>
      <c r="C124" s="24"/>
      <c r="D124" s="193"/>
    </row>
    <row r="125" spans="1:4" ht="15">
      <c r="A125" s="24"/>
      <c r="B125" s="24"/>
      <c r="C125" s="24"/>
      <c r="D125" s="193"/>
    </row>
    <row r="126" spans="1:4" ht="15">
      <c r="A126" s="24"/>
      <c r="B126" s="24"/>
      <c r="C126" s="24"/>
      <c r="D126" s="193"/>
    </row>
    <row r="127" spans="1:4" ht="15">
      <c r="A127" s="24"/>
      <c r="B127" s="24"/>
      <c r="C127" s="24"/>
      <c r="D127" s="193"/>
    </row>
    <row r="128" spans="1:4" ht="15">
      <c r="A128" s="24"/>
      <c r="B128" s="24"/>
      <c r="C128" s="24"/>
      <c r="D128" s="193"/>
    </row>
    <row r="129" spans="1:4" ht="15">
      <c r="A129" s="24"/>
      <c r="B129" s="24"/>
      <c r="C129" s="24"/>
      <c r="D129" s="193"/>
    </row>
    <row r="130" spans="1:4" ht="15">
      <c r="A130" s="24"/>
      <c r="B130" s="24"/>
      <c r="C130" s="24"/>
      <c r="D130" s="193"/>
    </row>
    <row r="131" spans="1:4" ht="15">
      <c r="A131" s="24"/>
      <c r="B131" s="24"/>
      <c r="C131" s="24"/>
      <c r="D131" s="193"/>
    </row>
    <row r="132" spans="1:4" ht="15">
      <c r="A132" s="24"/>
      <c r="B132" s="24"/>
      <c r="C132" s="24"/>
      <c r="D132" s="193"/>
    </row>
    <row r="133" spans="1:4" ht="15">
      <c r="A133" s="24"/>
      <c r="B133" s="24"/>
      <c r="C133" s="24"/>
      <c r="D133" s="193"/>
    </row>
    <row r="134" spans="1:4" ht="15">
      <c r="A134" s="24"/>
      <c r="B134" s="24"/>
      <c r="C134" s="24"/>
      <c r="D134" s="193"/>
    </row>
    <row r="135" spans="1:4" ht="15">
      <c r="A135" s="24"/>
      <c r="B135" s="24"/>
      <c r="C135" s="24"/>
      <c r="D135" s="193"/>
    </row>
    <row r="136" spans="1:4" ht="15">
      <c r="A136" s="24"/>
      <c r="B136" s="24"/>
      <c r="C136" s="24"/>
      <c r="D136" s="193"/>
    </row>
    <row r="137" spans="1:4" ht="15">
      <c r="A137" s="24"/>
      <c r="B137" s="24"/>
      <c r="C137" s="24"/>
      <c r="D137" s="193"/>
    </row>
    <row r="138" spans="1:4" ht="15">
      <c r="A138" s="24"/>
      <c r="B138" s="24"/>
      <c r="C138" s="24"/>
      <c r="D138" s="193"/>
    </row>
    <row r="139" spans="1:4" ht="15">
      <c r="A139" s="24"/>
      <c r="B139" s="24"/>
      <c r="C139" s="24"/>
      <c r="D139" s="193"/>
    </row>
    <row r="140" spans="1:4" ht="15">
      <c r="A140" s="24"/>
      <c r="B140" s="24"/>
      <c r="C140" s="24"/>
      <c r="D140" s="193"/>
    </row>
    <row r="141" spans="1:4" ht="15">
      <c r="A141" s="24"/>
      <c r="B141" s="24"/>
      <c r="C141" s="24"/>
      <c r="D141" s="193"/>
    </row>
    <row r="142" spans="1:4" ht="15">
      <c r="A142" s="24"/>
      <c r="B142" s="24"/>
      <c r="C142" s="24"/>
      <c r="D142" s="193"/>
    </row>
    <row r="143" spans="1:4" ht="15">
      <c r="A143" s="24"/>
      <c r="B143" s="24"/>
      <c r="C143" s="24"/>
      <c r="D143" s="193"/>
    </row>
    <row r="144" spans="1:4" ht="15">
      <c r="A144" s="24"/>
      <c r="B144" s="24"/>
      <c r="C144" s="24"/>
      <c r="D144" s="193"/>
    </row>
    <row r="145" spans="1:4" ht="15">
      <c r="A145" s="24"/>
      <c r="B145" s="24"/>
      <c r="C145" s="24"/>
      <c r="D145" s="193"/>
    </row>
    <row r="146" spans="1:4" ht="15">
      <c r="A146" s="24"/>
      <c r="B146" s="24"/>
      <c r="C146" s="24"/>
      <c r="D146" s="193"/>
    </row>
    <row r="147" spans="1:4" ht="15">
      <c r="A147" s="24"/>
      <c r="B147" s="24"/>
      <c r="C147" s="24"/>
      <c r="D147" s="193"/>
    </row>
    <row r="148" spans="1:4" ht="15">
      <c r="A148" s="24"/>
      <c r="B148" s="24"/>
      <c r="C148" s="24"/>
      <c r="D148" s="193"/>
    </row>
    <row r="149" spans="1:4" ht="15">
      <c r="A149" s="24"/>
      <c r="B149" s="24"/>
      <c r="C149" s="24"/>
      <c r="D149" s="193"/>
    </row>
    <row r="150" spans="1:4" ht="15">
      <c r="A150" s="24"/>
      <c r="B150" s="24"/>
      <c r="C150" s="24"/>
      <c r="D150" s="193"/>
    </row>
    <row r="151" spans="1:4" ht="15">
      <c r="A151" s="24"/>
      <c r="B151" s="24"/>
      <c r="C151" s="24"/>
      <c r="D151" s="193"/>
    </row>
    <row r="152" spans="1:4" ht="15">
      <c r="A152" s="24"/>
      <c r="B152" s="24"/>
      <c r="C152" s="24"/>
      <c r="D152" s="193"/>
    </row>
    <row r="153" spans="1:4" ht="15">
      <c r="A153" s="24"/>
      <c r="B153" s="24"/>
      <c r="C153" s="24"/>
      <c r="D153" s="193"/>
    </row>
    <row r="154" spans="1:4" ht="15">
      <c r="A154" s="24"/>
      <c r="B154" s="24"/>
      <c r="C154" s="24"/>
      <c r="D154" s="193"/>
    </row>
    <row r="155" spans="1:4" ht="15">
      <c r="A155" s="24"/>
      <c r="B155" s="24"/>
      <c r="C155" s="24"/>
      <c r="D155" s="193"/>
    </row>
    <row r="156" spans="1:4" ht="15">
      <c r="A156" s="24"/>
      <c r="B156" s="24"/>
      <c r="C156" s="24"/>
      <c r="D156" s="193"/>
    </row>
    <row r="157" spans="1:4" ht="15">
      <c r="A157" s="24"/>
      <c r="B157" s="24"/>
      <c r="C157" s="24"/>
      <c r="D157" s="193"/>
    </row>
    <row r="158" spans="1:4" ht="15">
      <c r="A158" s="24"/>
      <c r="B158" s="24"/>
      <c r="C158" s="24"/>
      <c r="D158" s="193"/>
    </row>
    <row r="159" spans="1:4" ht="15">
      <c r="A159" s="24"/>
      <c r="B159" s="24"/>
      <c r="C159" s="24"/>
      <c r="D159" s="193"/>
    </row>
    <row r="160" spans="1:4" ht="15">
      <c r="A160" s="24"/>
      <c r="B160" s="24"/>
      <c r="C160" s="24"/>
      <c r="D160" s="193"/>
    </row>
    <row r="161" spans="1:4" ht="15">
      <c r="A161" s="24"/>
      <c r="B161" s="24"/>
      <c r="C161" s="24"/>
      <c r="D161" s="193"/>
    </row>
    <row r="162" spans="1:4" ht="15">
      <c r="A162" s="24"/>
      <c r="B162" s="24"/>
      <c r="C162" s="24"/>
      <c r="D162" s="193"/>
    </row>
    <row r="163" spans="1:4" ht="15">
      <c r="A163" s="24"/>
      <c r="B163" s="24"/>
      <c r="C163" s="24"/>
      <c r="D163" s="193"/>
    </row>
    <row r="164" spans="1:4" ht="15">
      <c r="A164" s="24"/>
      <c r="B164" s="24"/>
      <c r="C164" s="24"/>
      <c r="D164" s="193"/>
    </row>
    <row r="165" spans="1:4" ht="15">
      <c r="A165" s="24"/>
      <c r="B165" s="24"/>
      <c r="C165" s="24"/>
      <c r="D165" s="193"/>
    </row>
    <row r="166" spans="1:4" ht="15">
      <c r="A166" s="24"/>
      <c r="B166" s="24"/>
      <c r="C166" s="24"/>
      <c r="D166" s="193"/>
    </row>
    <row r="167" spans="1:4" ht="15">
      <c r="A167" s="24"/>
      <c r="B167" s="24"/>
      <c r="C167" s="24"/>
      <c r="D167" s="193"/>
    </row>
    <row r="168" spans="1:4" ht="15">
      <c r="A168" s="24"/>
      <c r="B168" s="24"/>
      <c r="C168" s="24"/>
      <c r="D168" s="193"/>
    </row>
    <row r="169" spans="1:4" ht="15">
      <c r="A169" s="24"/>
      <c r="B169" s="24"/>
      <c r="C169" s="24"/>
      <c r="D169" s="193"/>
    </row>
    <row r="170" spans="1:4" ht="15">
      <c r="A170" s="24"/>
      <c r="B170" s="24"/>
      <c r="C170" s="24"/>
      <c r="D170" s="193"/>
    </row>
    <row r="171" spans="1:4" ht="15">
      <c r="A171" s="24"/>
      <c r="B171" s="24"/>
      <c r="C171" s="24"/>
      <c r="D171" s="193"/>
    </row>
    <row r="172" spans="1:4" ht="15">
      <c r="A172" s="24"/>
      <c r="B172" s="24"/>
      <c r="C172" s="24"/>
      <c r="D172" s="193"/>
    </row>
    <row r="173" spans="1:4" ht="15">
      <c r="A173" s="24"/>
      <c r="B173" s="24"/>
      <c r="C173" s="24"/>
      <c r="D173" s="193"/>
    </row>
    <row r="174" spans="1:4" ht="15">
      <c r="A174" s="24"/>
      <c r="B174" s="24"/>
      <c r="C174" s="24"/>
      <c r="D174" s="193"/>
    </row>
    <row r="175" spans="1:4" ht="15">
      <c r="A175" s="24"/>
      <c r="B175" s="24"/>
      <c r="C175" s="24"/>
      <c r="D175" s="193"/>
    </row>
    <row r="176" spans="1:4" ht="15">
      <c r="A176" s="24"/>
      <c r="B176" s="24"/>
      <c r="C176" s="24"/>
      <c r="D176" s="193"/>
    </row>
    <row r="177" spans="1:4" ht="15">
      <c r="A177" s="24"/>
      <c r="B177" s="24"/>
      <c r="C177" s="24"/>
      <c r="D177" s="193"/>
    </row>
    <row r="178" spans="1:4" ht="15">
      <c r="A178" s="24"/>
      <c r="B178" s="24"/>
      <c r="C178" s="24"/>
      <c r="D178" s="193"/>
    </row>
    <row r="179" spans="1:4" ht="15">
      <c r="A179" s="24"/>
      <c r="B179" s="24"/>
      <c r="C179" s="24"/>
      <c r="D179" s="193"/>
    </row>
    <row r="180" spans="1:4" ht="15">
      <c r="A180" s="24"/>
      <c r="B180" s="24"/>
      <c r="C180" s="24"/>
      <c r="D180" s="193"/>
    </row>
    <row r="181" spans="1:4" ht="15">
      <c r="A181" s="24"/>
      <c r="B181" s="24"/>
      <c r="C181" s="24"/>
      <c r="D181" s="193"/>
    </row>
    <row r="182" spans="1:4" ht="15">
      <c r="A182" s="24"/>
      <c r="B182" s="24"/>
      <c r="C182" s="24"/>
      <c r="D182" s="193"/>
    </row>
    <row r="183" spans="1:4" ht="15">
      <c r="A183" s="24"/>
      <c r="B183" s="24"/>
      <c r="C183" s="24"/>
      <c r="D183" s="193"/>
    </row>
    <row r="184" spans="1:4" ht="15">
      <c r="A184" s="24"/>
      <c r="B184" s="24"/>
      <c r="C184" s="24"/>
      <c r="D184" s="193"/>
    </row>
    <row r="185" spans="1:4" ht="15">
      <c r="A185" s="24"/>
      <c r="B185" s="24"/>
      <c r="C185" s="24"/>
      <c r="D185" s="193"/>
    </row>
    <row r="186" spans="1:4" ht="15">
      <c r="A186" s="24"/>
      <c r="B186" s="24"/>
      <c r="C186" s="24"/>
      <c r="D186" s="193"/>
    </row>
    <row r="187" spans="1:4" ht="15">
      <c r="A187" s="24"/>
      <c r="B187" s="24"/>
      <c r="C187" s="24"/>
      <c r="D187" s="193"/>
    </row>
    <row r="188" spans="1:4" ht="15">
      <c r="A188" s="24"/>
      <c r="B188" s="24"/>
      <c r="C188" s="24"/>
      <c r="D188" s="193"/>
    </row>
    <row r="189" spans="1:4" ht="15">
      <c r="A189" s="24"/>
      <c r="B189" s="24"/>
      <c r="C189" s="24"/>
      <c r="D189" s="193"/>
    </row>
    <row r="190" spans="1:4" ht="15">
      <c r="A190" s="24"/>
      <c r="B190" s="24"/>
      <c r="C190" s="24"/>
      <c r="D190" s="193"/>
    </row>
    <row r="191" spans="1:4" ht="15">
      <c r="A191" s="24"/>
      <c r="B191" s="24"/>
      <c r="C191" s="24"/>
      <c r="D191" s="193"/>
    </row>
    <row r="192" spans="1:4" ht="15">
      <c r="A192" s="24"/>
      <c r="B192" s="24"/>
      <c r="C192" s="24"/>
      <c r="D192" s="193"/>
    </row>
    <row r="193" spans="1:4" ht="15">
      <c r="A193" s="24"/>
      <c r="B193" s="24"/>
      <c r="C193" s="24"/>
      <c r="D193" s="193"/>
    </row>
    <row r="194" spans="1:4" ht="15">
      <c r="A194" s="24"/>
      <c r="B194" s="24"/>
      <c r="C194" s="24"/>
      <c r="D194" s="193"/>
    </row>
    <row r="195" spans="1:4" ht="15">
      <c r="A195" s="24"/>
      <c r="B195" s="24"/>
      <c r="C195" s="24"/>
      <c r="D195" s="193"/>
    </row>
    <row r="196" spans="1:4" ht="15">
      <c r="A196" s="24"/>
      <c r="B196" s="24"/>
      <c r="C196" s="24"/>
      <c r="D196" s="193"/>
    </row>
    <row r="197" spans="1:4" ht="15">
      <c r="A197" s="24"/>
      <c r="B197" s="24"/>
      <c r="C197" s="24"/>
      <c r="D197" s="193"/>
    </row>
    <row r="198" spans="1:4" ht="15">
      <c r="A198" s="24"/>
      <c r="B198" s="24"/>
      <c r="C198" s="24"/>
      <c r="D198" s="193"/>
    </row>
    <row r="199" spans="1:4" ht="15">
      <c r="A199" s="24"/>
      <c r="B199" s="24"/>
      <c r="C199" s="24"/>
      <c r="D199" s="193"/>
    </row>
    <row r="200" spans="1:4" ht="15">
      <c r="A200" s="24"/>
      <c r="B200" s="24"/>
      <c r="C200" s="24"/>
      <c r="D200" s="193"/>
    </row>
    <row r="201" spans="1:4" ht="15">
      <c r="A201" s="24"/>
      <c r="B201" s="24"/>
      <c r="C201" s="24"/>
      <c r="D201" s="193"/>
    </row>
    <row r="202" spans="1:4" ht="15">
      <c r="A202" s="24"/>
      <c r="B202" s="24"/>
      <c r="C202" s="24"/>
      <c r="D202" s="193"/>
    </row>
    <row r="203" spans="1:4" ht="15">
      <c r="A203" s="24"/>
      <c r="B203" s="24"/>
      <c r="C203" s="24"/>
      <c r="D203" s="193"/>
    </row>
    <row r="204" spans="1:4" ht="15">
      <c r="A204" s="24"/>
      <c r="B204" s="24"/>
      <c r="C204" s="24"/>
      <c r="D204" s="193"/>
    </row>
    <row r="205" spans="1:4" ht="15">
      <c r="A205" s="24"/>
      <c r="B205" s="24"/>
      <c r="C205" s="24"/>
      <c r="D205" s="193"/>
    </row>
    <row r="206" spans="1:4" ht="15">
      <c r="A206" s="24"/>
      <c r="B206" s="24"/>
      <c r="C206" s="24"/>
      <c r="D206" s="193"/>
    </row>
    <row r="207" spans="1:4" ht="15">
      <c r="A207" s="24"/>
      <c r="B207" s="24"/>
      <c r="C207" s="24"/>
      <c r="D207" s="193"/>
    </row>
    <row r="208" spans="1:4" ht="15">
      <c r="A208" s="24"/>
      <c r="B208" s="24"/>
      <c r="C208" s="24"/>
      <c r="D208" s="193"/>
    </row>
    <row r="209" spans="1:4" ht="15">
      <c r="A209" s="24"/>
      <c r="B209" s="24"/>
      <c r="C209" s="24"/>
      <c r="D209" s="193"/>
    </row>
    <row r="210" spans="1:4" ht="15">
      <c r="A210" s="24"/>
      <c r="B210" s="24"/>
      <c r="C210" s="24"/>
      <c r="D210" s="193"/>
    </row>
    <row r="211" spans="1:4" ht="15">
      <c r="A211" s="24"/>
      <c r="B211" s="24"/>
      <c r="C211" s="24"/>
      <c r="D211" s="193"/>
    </row>
    <row r="212" spans="1:4" ht="15">
      <c r="A212" s="24"/>
      <c r="B212" s="24"/>
      <c r="C212" s="24"/>
      <c r="D212" s="193"/>
    </row>
    <row r="213" spans="1:4" ht="15">
      <c r="A213" s="24"/>
      <c r="B213" s="24"/>
      <c r="C213" s="24"/>
      <c r="D213" s="193"/>
    </row>
    <row r="214" spans="1:4" ht="15">
      <c r="A214" s="24"/>
      <c r="B214" s="24"/>
      <c r="C214" s="24"/>
      <c r="D214" s="193"/>
    </row>
    <row r="215" spans="1:4" ht="15">
      <c r="A215" s="24"/>
      <c r="B215" s="24"/>
      <c r="C215" s="24"/>
      <c r="D215" s="193"/>
    </row>
    <row r="216" spans="1:4" ht="15">
      <c r="A216" s="24"/>
      <c r="B216" s="24"/>
      <c r="C216" s="24"/>
      <c r="D216" s="193"/>
    </row>
    <row r="217" spans="1:4" ht="15">
      <c r="A217" s="24"/>
      <c r="B217" s="24"/>
      <c r="C217" s="24"/>
      <c r="D217" s="193"/>
    </row>
    <row r="218" spans="1:4" ht="15">
      <c r="A218" s="24"/>
      <c r="B218" s="24"/>
      <c r="C218" s="24"/>
      <c r="D218" s="193"/>
    </row>
    <row r="219" spans="1:4" ht="15">
      <c r="A219" s="24"/>
      <c r="B219" s="24"/>
      <c r="C219" s="24"/>
      <c r="D219" s="193"/>
    </row>
    <row r="220" spans="1:4" ht="15">
      <c r="A220" s="24"/>
      <c r="B220" s="24"/>
      <c r="C220" s="24"/>
      <c r="D220" s="193"/>
    </row>
    <row r="221" spans="1:4" ht="15">
      <c r="A221" s="24"/>
      <c r="B221" s="24"/>
      <c r="C221" s="24"/>
      <c r="D221" s="193"/>
    </row>
    <row r="222" spans="1:4" ht="15">
      <c r="A222" s="24"/>
      <c r="B222" s="24"/>
      <c r="C222" s="24"/>
      <c r="D222" s="193"/>
    </row>
    <row r="223" spans="1:4" ht="15">
      <c r="A223" s="24"/>
      <c r="B223" s="24"/>
      <c r="C223" s="24"/>
      <c r="D223" s="193"/>
    </row>
    <row r="224" spans="1:4" ht="15">
      <c r="A224" s="24"/>
      <c r="B224" s="24"/>
      <c r="C224" s="24"/>
      <c r="D224" s="193"/>
    </row>
    <row r="225" spans="1:4" ht="15">
      <c r="A225" s="24"/>
      <c r="B225" s="24"/>
      <c r="C225" s="24"/>
      <c r="D225" s="193"/>
    </row>
    <row r="226" spans="1:4" ht="15">
      <c r="A226" s="24"/>
      <c r="B226" s="24"/>
      <c r="C226" s="24"/>
      <c r="D226" s="193"/>
    </row>
    <row r="227" spans="1:4" ht="15">
      <c r="A227" s="24"/>
      <c r="B227" s="24"/>
      <c r="C227" s="24"/>
      <c r="D227" s="193"/>
    </row>
    <row r="228" spans="1:4" ht="15">
      <c r="A228" s="24"/>
      <c r="B228" s="24"/>
      <c r="C228" s="24"/>
      <c r="D228" s="193"/>
    </row>
    <row r="229" spans="1:4" ht="15">
      <c r="A229" s="24"/>
      <c r="B229" s="24"/>
      <c r="C229" s="24"/>
      <c r="D229" s="193"/>
    </row>
    <row r="230" spans="1:4" ht="15">
      <c r="A230" s="24"/>
      <c r="B230" s="24"/>
      <c r="C230" s="24"/>
      <c r="D230" s="193"/>
    </row>
    <row r="231" spans="1:4" ht="15">
      <c r="A231" s="24"/>
      <c r="B231" s="24"/>
      <c r="C231" s="24"/>
      <c r="D231" s="193"/>
    </row>
    <row r="232" spans="1:4" ht="15">
      <c r="A232" s="24"/>
      <c r="B232" s="24"/>
      <c r="C232" s="24"/>
      <c r="D232" s="193"/>
    </row>
    <row r="233" spans="1:4" ht="15">
      <c r="A233" s="24"/>
      <c r="B233" s="24"/>
      <c r="C233" s="24"/>
      <c r="D233" s="193"/>
    </row>
    <row r="234" spans="1:4" ht="15">
      <c r="A234" s="24"/>
      <c r="B234" s="24"/>
      <c r="C234" s="24"/>
      <c r="D234" s="193"/>
    </row>
    <row r="235" spans="1:4" ht="15">
      <c r="A235" s="24"/>
      <c r="B235" s="24"/>
      <c r="C235" s="24"/>
      <c r="D235" s="193"/>
    </row>
    <row r="236" spans="1:4" ht="15">
      <c r="A236" s="24"/>
      <c r="B236" s="24"/>
      <c r="C236" s="24"/>
      <c r="D236" s="193"/>
    </row>
    <row r="237" spans="1:4" ht="15">
      <c r="A237" s="24"/>
      <c r="B237" s="24"/>
      <c r="C237" s="24"/>
      <c r="D237" s="193"/>
    </row>
    <row r="238" spans="1:4" ht="15">
      <c r="A238" s="24"/>
      <c r="B238" s="24"/>
      <c r="C238" s="24"/>
      <c r="D238" s="193"/>
    </row>
    <row r="239" spans="1:4" ht="15">
      <c r="A239" s="24"/>
      <c r="B239" s="24"/>
      <c r="C239" s="24"/>
      <c r="D239" s="193"/>
    </row>
    <row r="240" spans="1:4" ht="15">
      <c r="A240" s="24"/>
      <c r="B240" s="24"/>
      <c r="C240" s="24"/>
      <c r="D240" s="193"/>
    </row>
    <row r="241" spans="1:4" ht="15">
      <c r="A241" s="24"/>
      <c r="B241" s="24"/>
      <c r="C241" s="24"/>
      <c r="D241" s="193"/>
    </row>
    <row r="242" spans="1:4" ht="15">
      <c r="A242" s="24"/>
      <c r="B242" s="24"/>
      <c r="C242" s="24"/>
      <c r="D242" s="193"/>
    </row>
    <row r="243" spans="1:4" ht="15">
      <c r="A243" s="24"/>
      <c r="B243" s="24"/>
      <c r="C243" s="24"/>
      <c r="D243" s="193"/>
    </row>
    <row r="244" spans="1:4" ht="15">
      <c r="A244" s="24"/>
      <c r="B244" s="24"/>
      <c r="C244" s="24"/>
      <c r="D244" s="193"/>
    </row>
    <row r="245" spans="1:4" ht="15">
      <c r="A245" s="24"/>
      <c r="B245" s="24"/>
      <c r="C245" s="24"/>
      <c r="D245" s="193"/>
    </row>
    <row r="246" spans="1:4" ht="15">
      <c r="A246" s="24"/>
      <c r="B246" s="24"/>
      <c r="C246" s="24"/>
      <c r="D246" s="193"/>
    </row>
    <row r="247" spans="1:4" ht="15">
      <c r="A247" s="24"/>
      <c r="B247" s="24"/>
      <c r="C247" s="24"/>
      <c r="D247" s="193"/>
    </row>
    <row r="248" spans="1:4" ht="15">
      <c r="A248" s="24"/>
      <c r="B248" s="24"/>
      <c r="C248" s="24"/>
      <c r="D248" s="193"/>
    </row>
    <row r="249" spans="1:4" ht="15">
      <c r="A249" s="24"/>
      <c r="B249" s="24"/>
      <c r="C249" s="24"/>
      <c r="D249" s="193"/>
    </row>
    <row r="250" spans="1:4" ht="15">
      <c r="A250" s="24"/>
      <c r="B250" s="24"/>
      <c r="C250" s="24"/>
      <c r="D250" s="193"/>
    </row>
    <row r="251" spans="1:4" ht="15">
      <c r="A251" s="24"/>
      <c r="B251" s="24"/>
      <c r="C251" s="24"/>
      <c r="D251" s="193"/>
    </row>
    <row r="252" spans="1:4" ht="15">
      <c r="A252" s="24"/>
      <c r="B252" s="24"/>
      <c r="C252" s="24"/>
      <c r="D252" s="193"/>
    </row>
    <row r="253" spans="1:4" ht="15">
      <c r="A253" s="24"/>
      <c r="B253" s="24"/>
      <c r="C253" s="24"/>
      <c r="D253" s="193"/>
    </row>
    <row r="254" spans="1:4" ht="15">
      <c r="A254" s="24"/>
      <c r="B254" s="24"/>
      <c r="C254" s="24"/>
      <c r="D254" s="193"/>
    </row>
    <row r="255" spans="1:4" ht="15">
      <c r="A255" s="24"/>
      <c r="B255" s="24"/>
      <c r="C255" s="24"/>
      <c r="D255" s="193"/>
    </row>
    <row r="256" spans="1:4" ht="15">
      <c r="A256" s="24"/>
      <c r="B256" s="24"/>
      <c r="C256" s="24"/>
      <c r="D256" s="193"/>
    </row>
    <row r="257" spans="1:4" ht="15">
      <c r="A257" s="24"/>
      <c r="B257" s="24"/>
      <c r="C257" s="24"/>
      <c r="D257" s="193"/>
    </row>
    <row r="258" spans="1:4" ht="15">
      <c r="A258" s="24"/>
      <c r="B258" s="24"/>
      <c r="C258" s="24"/>
      <c r="D258" s="193"/>
    </row>
    <row r="259" spans="1:4" ht="15">
      <c r="A259" s="24"/>
      <c r="B259" s="24"/>
      <c r="C259" s="24"/>
      <c r="D259" s="193"/>
    </row>
    <row r="260" spans="1:4" ht="15">
      <c r="A260" s="24"/>
      <c r="B260" s="24"/>
      <c r="C260" s="24"/>
      <c r="D260" s="193"/>
    </row>
    <row r="261" spans="1:4" ht="15">
      <c r="A261" s="24"/>
      <c r="B261" s="24"/>
      <c r="C261" s="24"/>
      <c r="D261" s="193"/>
    </row>
    <row r="262" spans="1:4" ht="15">
      <c r="A262" s="24"/>
      <c r="B262" s="24"/>
      <c r="C262" s="24"/>
      <c r="D262" s="193"/>
    </row>
    <row r="263" spans="1:4" ht="15">
      <c r="A263" s="24"/>
      <c r="B263" s="24"/>
      <c r="C263" s="24"/>
      <c r="D263" s="193"/>
    </row>
    <row r="264" spans="1:4" ht="15">
      <c r="A264" s="24"/>
      <c r="B264" s="24"/>
      <c r="C264" s="24"/>
      <c r="D264" s="193"/>
    </row>
    <row r="265" spans="1:4" ht="15">
      <c r="A265" s="24"/>
      <c r="B265" s="24"/>
      <c r="C265" s="24"/>
      <c r="D265" s="193"/>
    </row>
    <row r="266" spans="1:4" ht="15">
      <c r="A266" s="24"/>
      <c r="B266" s="24"/>
      <c r="C266" s="24"/>
      <c r="D266" s="193"/>
    </row>
    <row r="267" spans="1:4" ht="15">
      <c r="A267" s="24"/>
      <c r="B267" s="24"/>
      <c r="C267" s="24"/>
      <c r="D267" s="193"/>
    </row>
    <row r="268" spans="1:4" ht="15">
      <c r="A268" s="24"/>
      <c r="B268" s="24"/>
      <c r="C268" s="24"/>
      <c r="D268" s="193"/>
    </row>
    <row r="269" spans="1:4" ht="15">
      <c r="A269" s="24"/>
      <c r="B269" s="24"/>
      <c r="C269" s="24"/>
      <c r="D269" s="193"/>
    </row>
    <row r="270" spans="1:4" ht="15">
      <c r="A270" s="24"/>
      <c r="B270" s="24"/>
      <c r="C270" s="24"/>
      <c r="D270" s="193"/>
    </row>
    <row r="271" spans="1:4" ht="15">
      <c r="A271" s="24"/>
      <c r="B271" s="24"/>
      <c r="C271" s="24"/>
      <c r="D271" s="193"/>
    </row>
    <row r="272" spans="1:4" ht="15">
      <c r="A272" s="24"/>
      <c r="B272" s="24"/>
      <c r="C272" s="24"/>
      <c r="D272" s="193"/>
    </row>
    <row r="273" spans="1:4" ht="15">
      <c r="A273" s="24"/>
      <c r="B273" s="24"/>
      <c r="C273" s="24"/>
      <c r="D273" s="193"/>
    </row>
    <row r="274" spans="1:4" ht="15">
      <c r="A274" s="24"/>
      <c r="B274" s="24"/>
      <c r="C274" s="24"/>
      <c r="D274" s="193"/>
    </row>
    <row r="275" spans="1:4" ht="15">
      <c r="A275" s="24"/>
      <c r="B275" s="24"/>
      <c r="C275" s="24"/>
      <c r="D275" s="193"/>
    </row>
    <row r="276" spans="1:4" ht="15">
      <c r="A276" s="24"/>
      <c r="B276" s="24"/>
      <c r="C276" s="24"/>
      <c r="D276" s="193"/>
    </row>
    <row r="277" spans="1:4" ht="15">
      <c r="A277" s="24"/>
      <c r="B277" s="24"/>
      <c r="C277" s="24"/>
      <c r="D277" s="193"/>
    </row>
    <row r="278" spans="1:4" ht="15">
      <c r="A278" s="24"/>
      <c r="B278" s="24"/>
      <c r="C278" s="24"/>
      <c r="D278" s="193"/>
    </row>
    <row r="279" spans="1:4" ht="15">
      <c r="A279" s="24"/>
      <c r="B279" s="24"/>
      <c r="C279" s="24"/>
      <c r="D279" s="193"/>
    </row>
    <row r="280" spans="1:4" ht="15">
      <c r="A280" s="24"/>
      <c r="B280" s="24"/>
      <c r="C280" s="24"/>
      <c r="D280" s="193"/>
    </row>
    <row r="281" spans="1:4" ht="15">
      <c r="A281" s="24"/>
      <c r="B281" s="24"/>
      <c r="C281" s="24"/>
      <c r="D281" s="193"/>
    </row>
    <row r="282" spans="1:4" ht="15">
      <c r="A282" s="24"/>
      <c r="B282" s="24"/>
      <c r="C282" s="24"/>
      <c r="D282" s="193"/>
    </row>
    <row r="283" spans="1:4" ht="15">
      <c r="A283" s="24"/>
      <c r="B283" s="24"/>
      <c r="C283" s="24"/>
      <c r="D283" s="193"/>
    </row>
    <row r="284" spans="1:4" ht="15">
      <c r="A284" s="24"/>
      <c r="B284" s="24"/>
      <c r="C284" s="24"/>
      <c r="D284" s="193"/>
    </row>
    <row r="285" spans="1:4" ht="15">
      <c r="A285" s="24"/>
      <c r="B285" s="24"/>
      <c r="C285" s="24"/>
      <c r="D285" s="193"/>
    </row>
    <row r="286" spans="1:4" ht="15">
      <c r="A286" s="24"/>
      <c r="B286" s="24"/>
      <c r="C286" s="24"/>
      <c r="D286" s="193"/>
    </row>
    <row r="287" spans="1:4" ht="15">
      <c r="A287" s="24"/>
      <c r="B287" s="24"/>
      <c r="C287" s="24"/>
      <c r="D287" s="193"/>
    </row>
    <row r="288" spans="1:4" ht="15">
      <c r="A288" s="24"/>
      <c r="B288" s="24"/>
      <c r="C288" s="24"/>
      <c r="D288" s="193"/>
    </row>
    <row r="289" spans="1:4" ht="15">
      <c r="A289" s="24"/>
      <c r="B289" s="24"/>
      <c r="C289" s="24"/>
      <c r="D289" s="193"/>
    </row>
    <row r="290" spans="1:4" ht="15">
      <c r="A290" s="24"/>
      <c r="B290" s="24"/>
      <c r="C290" s="24"/>
      <c r="D290" s="193"/>
    </row>
    <row r="291" spans="1:4" ht="15">
      <c r="A291" s="24"/>
      <c r="B291" s="24"/>
      <c r="C291" s="24"/>
      <c r="D291" s="193"/>
    </row>
    <row r="292" spans="1:4" ht="15">
      <c r="A292" s="24"/>
      <c r="B292" s="24"/>
      <c r="C292" s="24"/>
      <c r="D292" s="193"/>
    </row>
    <row r="293" spans="1:4" ht="15">
      <c r="A293" s="24"/>
      <c r="B293" s="24"/>
      <c r="C293" s="24"/>
      <c r="D293" s="193"/>
    </row>
    <row r="294" spans="1:4" ht="15">
      <c r="A294" s="24"/>
      <c r="B294" s="24"/>
      <c r="C294" s="24"/>
      <c r="D294" s="193"/>
    </row>
    <row r="295" spans="1:4" ht="15">
      <c r="A295" s="24"/>
      <c r="B295" s="24"/>
      <c r="C295" s="24"/>
      <c r="D295" s="193"/>
    </row>
    <row r="296" spans="1:4" ht="15">
      <c r="A296" s="24"/>
      <c r="B296" s="24"/>
      <c r="C296" s="24"/>
      <c r="D296" s="193"/>
    </row>
    <row r="297" spans="1:4" ht="15">
      <c r="A297" s="24"/>
      <c r="B297" s="24"/>
      <c r="C297" s="24"/>
      <c r="D297" s="193"/>
    </row>
    <row r="298" spans="1:4" ht="15">
      <c r="A298" s="24"/>
      <c r="B298" s="24"/>
      <c r="C298" s="24"/>
      <c r="D298" s="193"/>
    </row>
    <row r="299" spans="1:4" ht="15">
      <c r="A299" s="24"/>
      <c r="B299" s="24"/>
      <c r="C299" s="24"/>
      <c r="D299" s="193"/>
    </row>
    <row r="300" spans="1:4" ht="15">
      <c r="A300" s="24"/>
      <c r="B300" s="24"/>
      <c r="C300" s="24"/>
      <c r="D300" s="193"/>
    </row>
    <row r="301" spans="1:4" ht="15">
      <c r="A301" s="24"/>
      <c r="B301" s="24"/>
      <c r="C301" s="24"/>
      <c r="D301" s="193"/>
    </row>
    <row r="302" spans="1:4" ht="15">
      <c r="A302" s="24"/>
      <c r="B302" s="24"/>
      <c r="C302" s="24"/>
      <c r="D302" s="193"/>
    </row>
    <row r="303" spans="1:4" ht="15">
      <c r="A303" s="24"/>
      <c r="B303" s="24"/>
      <c r="C303" s="24"/>
      <c r="D303" s="193"/>
    </row>
    <row r="304" spans="1:4" ht="15">
      <c r="A304" s="24"/>
      <c r="B304" s="24"/>
      <c r="C304" s="24"/>
      <c r="D304" s="193"/>
    </row>
    <row r="305" spans="1:4" ht="15">
      <c r="A305" s="24"/>
      <c r="B305" s="24"/>
      <c r="C305" s="24"/>
      <c r="D305" s="193"/>
    </row>
    <row r="306" spans="1:4" ht="15">
      <c r="A306" s="24"/>
      <c r="B306" s="24"/>
      <c r="C306" s="24"/>
      <c r="D306" s="193"/>
    </row>
    <row r="307" spans="1:4" ht="15">
      <c r="A307" s="24"/>
      <c r="B307" s="24"/>
      <c r="C307" s="24"/>
      <c r="D307" s="193"/>
    </row>
    <row r="308" spans="1:4" ht="15">
      <c r="A308" s="24"/>
      <c r="B308" s="24"/>
      <c r="C308" s="24"/>
      <c r="D308" s="193"/>
    </row>
    <row r="309" spans="1:4" ht="15">
      <c r="A309" s="24"/>
      <c r="B309" s="24"/>
      <c r="C309" s="24"/>
      <c r="D309" s="193"/>
    </row>
    <row r="310" spans="1:4" ht="15">
      <c r="A310" s="24"/>
      <c r="B310" s="24"/>
      <c r="C310" s="24"/>
      <c r="D310" s="193"/>
    </row>
    <row r="311" spans="1:4" ht="15">
      <c r="A311" s="24"/>
      <c r="B311" s="24"/>
      <c r="C311" s="24"/>
      <c r="D311" s="193"/>
    </row>
    <row r="312" spans="1:4" ht="15">
      <c r="A312" s="24"/>
      <c r="B312" s="24"/>
      <c r="C312" s="24"/>
      <c r="D312" s="193"/>
    </row>
    <row r="313" spans="1:4" ht="15">
      <c r="A313" s="24"/>
      <c r="B313" s="24"/>
      <c r="C313" s="24"/>
      <c r="D313" s="193"/>
    </row>
    <row r="314" spans="1:4" ht="15">
      <c r="A314" s="24"/>
      <c r="B314" s="24"/>
      <c r="C314" s="24"/>
      <c r="D314" s="193"/>
    </row>
    <row r="315" spans="1:4" ht="15">
      <c r="A315" s="24"/>
      <c r="B315" s="24"/>
      <c r="C315" s="24"/>
      <c r="D315" s="193"/>
    </row>
    <row r="316" spans="1:4" ht="15">
      <c r="A316" s="24"/>
      <c r="B316" s="24"/>
      <c r="C316" s="24"/>
      <c r="D316" s="193"/>
    </row>
    <row r="317" spans="1:4" ht="15">
      <c r="A317" s="24"/>
      <c r="B317" s="24"/>
      <c r="C317" s="24"/>
      <c r="D317" s="193"/>
    </row>
    <row r="318" spans="1:4" ht="15">
      <c r="A318" s="24"/>
      <c r="B318" s="24"/>
      <c r="C318" s="24"/>
      <c r="D318" s="193"/>
    </row>
    <row r="319" spans="1:4" ht="15">
      <c r="A319" s="24"/>
      <c r="B319" s="24"/>
      <c r="C319" s="24"/>
      <c r="D319" s="193"/>
    </row>
    <row r="320" spans="1:4" ht="15">
      <c r="A320" s="24"/>
      <c r="B320" s="24"/>
      <c r="C320" s="24"/>
      <c r="D320" s="193"/>
    </row>
    <row r="321" spans="1:4" ht="15">
      <c r="A321" s="24"/>
      <c r="B321" s="24"/>
      <c r="C321" s="24"/>
      <c r="D321" s="193"/>
    </row>
    <row r="322" spans="1:4" ht="15">
      <c r="A322" s="24"/>
      <c r="B322" s="24"/>
      <c r="C322" s="24"/>
      <c r="D322" s="193"/>
    </row>
    <row r="323" spans="1:4" ht="15">
      <c r="A323" s="24"/>
      <c r="B323" s="24"/>
      <c r="C323" s="24"/>
      <c r="D323" s="193"/>
    </row>
    <row r="324" spans="1:4" ht="15">
      <c r="A324" s="24"/>
      <c r="B324" s="24"/>
      <c r="C324" s="24"/>
      <c r="D324" s="193"/>
    </row>
    <row r="325" spans="1:4" ht="15">
      <c r="A325" s="24"/>
      <c r="B325" s="24"/>
      <c r="C325" s="24"/>
      <c r="D325" s="193"/>
    </row>
    <row r="326" spans="1:4" ht="15">
      <c r="A326" s="24"/>
      <c r="B326" s="24"/>
      <c r="C326" s="24"/>
      <c r="D326" s="193"/>
    </row>
    <row r="327" spans="1:4" ht="15">
      <c r="A327" s="24"/>
      <c r="B327" s="24"/>
      <c r="C327" s="24"/>
      <c r="D327" s="193"/>
    </row>
    <row r="328" spans="1:4" ht="15">
      <c r="A328" s="24"/>
      <c r="B328" s="24"/>
      <c r="C328" s="24"/>
      <c r="D328" s="193"/>
    </row>
    <row r="329" spans="1:4" ht="15">
      <c r="A329" s="24"/>
      <c r="B329" s="24"/>
      <c r="C329" s="24"/>
      <c r="D329" s="193"/>
    </row>
    <row r="330" spans="1:4" ht="15">
      <c r="A330" s="24"/>
      <c r="B330" s="24"/>
      <c r="C330" s="24"/>
      <c r="D330" s="193"/>
    </row>
    <row r="331" spans="1:4" ht="15">
      <c r="A331" s="24"/>
      <c r="B331" s="24"/>
      <c r="C331" s="24"/>
      <c r="D331" s="193"/>
    </row>
    <row r="332" spans="1:4" ht="15">
      <c r="A332" s="24"/>
      <c r="B332" s="24"/>
      <c r="C332" s="24"/>
      <c r="D332" s="193"/>
    </row>
    <row r="333" spans="1:4" ht="15">
      <c r="A333" s="24"/>
      <c r="B333" s="24"/>
      <c r="C333" s="24"/>
      <c r="D333" s="193"/>
    </row>
    <row r="334" spans="1:4" ht="15">
      <c r="A334" s="24"/>
      <c r="B334" s="24"/>
      <c r="C334" s="24"/>
      <c r="D334" s="193"/>
    </row>
    <row r="335" spans="1:4" ht="15">
      <c r="A335" s="24"/>
      <c r="B335" s="24"/>
      <c r="C335" s="24"/>
      <c r="D335" s="193"/>
    </row>
    <row r="336" spans="1:4" ht="15">
      <c r="A336" s="24"/>
      <c r="B336" s="24"/>
      <c r="C336" s="24"/>
      <c r="D336" s="193"/>
    </row>
    <row r="337" spans="1:4" ht="15">
      <c r="A337" s="24"/>
      <c r="B337" s="24"/>
      <c r="C337" s="24"/>
      <c r="D337" s="193"/>
    </row>
    <row r="338" spans="1:4" ht="15">
      <c r="A338" s="24"/>
      <c r="B338" s="24"/>
      <c r="C338" s="24"/>
      <c r="D338" s="193"/>
    </row>
    <row r="339" spans="1:4" ht="15">
      <c r="A339" s="24"/>
      <c r="B339" s="24"/>
      <c r="C339" s="24"/>
      <c r="D339" s="193"/>
    </row>
    <row r="340" spans="1:4" ht="15">
      <c r="A340" s="24"/>
      <c r="B340" s="24"/>
      <c r="C340" s="24"/>
      <c r="D340" s="193"/>
    </row>
    <row r="341" spans="1:4" ht="15">
      <c r="A341" s="24"/>
      <c r="B341" s="24"/>
      <c r="C341" s="24"/>
      <c r="D341" s="193"/>
    </row>
    <row r="342" spans="1:4" ht="15">
      <c r="A342" s="24"/>
      <c r="B342" s="24"/>
      <c r="C342" s="24"/>
      <c r="D342" s="193"/>
    </row>
    <row r="343" spans="1:4" ht="15">
      <c r="A343" s="24"/>
      <c r="B343" s="24"/>
      <c r="C343" s="24"/>
      <c r="D343" s="193"/>
    </row>
    <row r="344" spans="1:4" ht="15">
      <c r="A344" s="24"/>
      <c r="B344" s="24"/>
      <c r="C344" s="24"/>
      <c r="D344" s="193"/>
    </row>
    <row r="345" spans="1:4" ht="15">
      <c r="A345" s="24"/>
      <c r="B345" s="24"/>
      <c r="C345" s="24"/>
      <c r="D345" s="193"/>
    </row>
    <row r="346" spans="1:4" ht="15">
      <c r="A346" s="24"/>
      <c r="B346" s="24"/>
      <c r="C346" s="24"/>
      <c r="D346" s="193"/>
    </row>
    <row r="347" spans="1:4" ht="15">
      <c r="A347" s="24"/>
      <c r="B347" s="24"/>
      <c r="C347" s="24"/>
      <c r="D347" s="193"/>
    </row>
    <row r="348" spans="1:4" ht="15">
      <c r="A348" s="24"/>
      <c r="B348" s="24"/>
      <c r="C348" s="24"/>
      <c r="D348" s="193"/>
    </row>
    <row r="349" spans="1:4" ht="15">
      <c r="A349" s="24"/>
      <c r="B349" s="24"/>
      <c r="C349" s="24"/>
      <c r="D349" s="193"/>
    </row>
    <row r="350" spans="1:4" ht="15">
      <c r="A350" s="24"/>
      <c r="B350" s="24"/>
      <c r="C350" s="24"/>
      <c r="D350" s="193"/>
    </row>
    <row r="351" spans="1:4" ht="15">
      <c r="A351" s="24"/>
      <c r="B351" s="24"/>
      <c r="C351" s="24"/>
      <c r="D351" s="193"/>
    </row>
    <row r="352" spans="1:4" ht="15">
      <c r="A352" s="24"/>
      <c r="B352" s="24"/>
      <c r="C352" s="24"/>
      <c r="D352" s="193"/>
    </row>
    <row r="353" spans="1:4" ht="15">
      <c r="A353" s="24"/>
      <c r="B353" s="24"/>
      <c r="C353" s="24"/>
      <c r="D353" s="193"/>
    </row>
    <row r="354" spans="1:4" ht="15">
      <c r="A354" s="24"/>
      <c r="B354" s="24"/>
      <c r="C354" s="24"/>
      <c r="D354" s="193"/>
    </row>
    <row r="355" spans="1:4" ht="15">
      <c r="A355" s="24"/>
      <c r="B355" s="24"/>
      <c r="C355" s="24"/>
      <c r="D355" s="193"/>
    </row>
    <row r="356" spans="1:4" ht="15">
      <c r="A356" s="24"/>
      <c r="B356" s="24"/>
      <c r="C356" s="24"/>
      <c r="D356" s="193"/>
    </row>
    <row r="357" spans="1:4" ht="15">
      <c r="A357" s="24"/>
      <c r="B357" s="24"/>
      <c r="C357" s="24"/>
      <c r="D357" s="193"/>
    </row>
    <row r="358" spans="1:4" ht="15">
      <c r="A358" s="24"/>
      <c r="B358" s="24"/>
      <c r="C358" s="24"/>
      <c r="D358" s="193"/>
    </row>
    <row r="359" spans="1:4" ht="15">
      <c r="A359" s="24"/>
      <c r="B359" s="24"/>
      <c r="C359" s="24"/>
      <c r="D359" s="193"/>
    </row>
    <row r="360" spans="1:4" ht="15">
      <c r="A360" s="24"/>
      <c r="B360" s="24"/>
      <c r="C360" s="24"/>
      <c r="D360" s="193"/>
    </row>
    <row r="361" spans="1:4" ht="15">
      <c r="A361" s="24"/>
      <c r="B361" s="24"/>
      <c r="C361" s="24"/>
      <c r="D361" s="193"/>
    </row>
    <row r="362" spans="1:4" ht="15">
      <c r="A362" s="24"/>
      <c r="B362" s="24"/>
      <c r="C362" s="24"/>
      <c r="D362" s="193"/>
    </row>
    <row r="363" spans="1:4" ht="15">
      <c r="A363" s="24"/>
      <c r="B363" s="24"/>
      <c r="C363" s="24"/>
      <c r="D363" s="193"/>
    </row>
    <row r="364" spans="1:4" ht="15">
      <c r="A364" s="24"/>
      <c r="B364" s="24"/>
      <c r="C364" s="24"/>
      <c r="D364" s="193"/>
    </row>
    <row r="365" spans="1:4" ht="15">
      <c r="A365" s="24"/>
      <c r="B365" s="24"/>
      <c r="C365" s="24"/>
      <c r="D365" s="193"/>
    </row>
    <row r="366" spans="1:4" ht="15">
      <c r="A366" s="24"/>
      <c r="B366" s="24"/>
      <c r="C366" s="24"/>
      <c r="D366" s="193"/>
    </row>
    <row r="367" spans="1:4" ht="15">
      <c r="A367" s="24"/>
      <c r="B367" s="24"/>
      <c r="C367" s="24"/>
      <c r="D367" s="193"/>
    </row>
    <row r="368" spans="1:4" ht="15">
      <c r="A368" s="24"/>
      <c r="B368" s="24"/>
      <c r="C368" s="24"/>
      <c r="D368" s="193"/>
    </row>
    <row r="369" spans="1:4" ht="15">
      <c r="A369" s="24"/>
      <c r="B369" s="24"/>
      <c r="C369" s="24"/>
      <c r="D369" s="193"/>
    </row>
    <row r="370" spans="1:4" ht="15">
      <c r="A370" s="24"/>
      <c r="B370" s="24"/>
      <c r="C370" s="24"/>
      <c r="D370" s="193"/>
    </row>
    <row r="371" spans="1:4" ht="15">
      <c r="A371" s="24"/>
      <c r="B371" s="24"/>
      <c r="C371" s="24"/>
      <c r="D371" s="193"/>
    </row>
    <row r="372" spans="1:4" ht="15">
      <c r="A372" s="24"/>
      <c r="B372" s="24"/>
      <c r="C372" s="24"/>
      <c r="D372" s="193"/>
    </row>
    <row r="373" spans="1:4" ht="15">
      <c r="A373" s="24"/>
      <c r="B373" s="24"/>
      <c r="C373" s="24"/>
      <c r="D373" s="193"/>
    </row>
    <row r="374" spans="1:4" ht="15">
      <c r="A374" s="24"/>
      <c r="B374" s="24"/>
      <c r="C374" s="24"/>
      <c r="D374" s="193"/>
    </row>
    <row r="375" spans="1:4" ht="15">
      <c r="A375" s="24"/>
      <c r="B375" s="24"/>
      <c r="C375" s="24"/>
      <c r="D375" s="193"/>
    </row>
    <row r="376" spans="1:4" ht="15">
      <c r="A376" s="24"/>
      <c r="B376" s="24"/>
      <c r="C376" s="24"/>
      <c r="D376" s="193"/>
    </row>
    <row r="377" spans="1:4" ht="15">
      <c r="A377" s="24"/>
      <c r="B377" s="24"/>
      <c r="C377" s="24"/>
      <c r="D377" s="193"/>
    </row>
    <row r="378" spans="1:4" ht="15">
      <c r="A378" s="24"/>
      <c r="B378" s="24"/>
      <c r="C378" s="24"/>
      <c r="D378" s="193"/>
    </row>
    <row r="379" spans="1:4" ht="15">
      <c r="A379" s="24"/>
      <c r="B379" s="24"/>
      <c r="C379" s="24"/>
      <c r="D379" s="193"/>
    </row>
    <row r="380" spans="1:4" ht="15">
      <c r="A380" s="24"/>
      <c r="B380" s="24"/>
      <c r="C380" s="24"/>
      <c r="D380" s="193"/>
    </row>
    <row r="381" spans="1:4" ht="15">
      <c r="A381" s="24"/>
      <c r="B381" s="24"/>
      <c r="C381" s="24"/>
      <c r="D381" s="193"/>
    </row>
    <row r="382" spans="1:4" ht="15">
      <c r="A382" s="24"/>
      <c r="B382" s="24"/>
      <c r="C382" s="24"/>
      <c r="D382" s="193"/>
    </row>
    <row r="383" spans="1:4" ht="15">
      <c r="A383" s="24"/>
      <c r="B383" s="24"/>
      <c r="C383" s="24"/>
      <c r="D383" s="193"/>
    </row>
    <row r="384" spans="1:4" ht="15">
      <c r="A384" s="24"/>
      <c r="B384" s="24"/>
      <c r="C384" s="24"/>
      <c r="D384" s="193"/>
    </row>
    <row r="385" spans="1:4" ht="15">
      <c r="A385" s="24"/>
      <c r="B385" s="24"/>
      <c r="C385" s="24"/>
      <c r="D385" s="193"/>
    </row>
    <row r="386" spans="1:4" ht="15">
      <c r="A386" s="24"/>
      <c r="B386" s="24"/>
      <c r="C386" s="24"/>
      <c r="D386" s="193"/>
    </row>
    <row r="387" spans="1:4" ht="15">
      <c r="A387" s="24"/>
      <c r="B387" s="24"/>
      <c r="C387" s="24"/>
      <c r="D387" s="193"/>
    </row>
    <row r="388" spans="1:4" ht="15">
      <c r="A388" s="24"/>
      <c r="B388" s="24"/>
      <c r="C388" s="24"/>
      <c r="D388" s="193"/>
    </row>
    <row r="389" spans="1:4" ht="15">
      <c r="A389" s="24"/>
      <c r="B389" s="24"/>
      <c r="C389" s="24"/>
      <c r="D389" s="193"/>
    </row>
    <row r="390" spans="1:4" ht="15">
      <c r="A390" s="24"/>
      <c r="B390" s="24"/>
      <c r="C390" s="24"/>
      <c r="D390" s="193"/>
    </row>
    <row r="391" spans="1:4" ht="15">
      <c r="A391" s="24"/>
      <c r="B391" s="24"/>
      <c r="C391" s="24"/>
      <c r="D391" s="193"/>
    </row>
    <row r="392" spans="1:4" ht="15">
      <c r="A392" s="24"/>
      <c r="B392" s="24"/>
      <c r="C392" s="24"/>
      <c r="D392" s="193"/>
    </row>
    <row r="393" spans="1:4" ht="15">
      <c r="A393" s="24"/>
      <c r="B393" s="24"/>
      <c r="C393" s="24"/>
      <c r="D393" s="193"/>
    </row>
    <row r="394" spans="1:4" ht="15">
      <c r="A394" s="24"/>
      <c r="B394" s="24"/>
      <c r="C394" s="24"/>
      <c r="D394" s="193"/>
    </row>
    <row r="395" spans="1:4" ht="15">
      <c r="A395" s="24"/>
      <c r="B395" s="24"/>
      <c r="C395" s="24"/>
      <c r="D395" s="193"/>
    </row>
    <row r="396" spans="1:4" ht="15">
      <c r="A396" s="24"/>
      <c r="B396" s="24"/>
      <c r="C396" s="24"/>
      <c r="D396" s="193"/>
    </row>
    <row r="397" spans="1:4" ht="15">
      <c r="A397" s="24"/>
      <c r="B397" s="24"/>
      <c r="C397" s="24"/>
      <c r="D397" s="193"/>
    </row>
    <row r="398" spans="1:4" ht="15">
      <c r="A398" s="24"/>
      <c r="B398" s="24"/>
      <c r="C398" s="24"/>
      <c r="D398" s="193"/>
    </row>
    <row r="399" spans="1:4" ht="15">
      <c r="A399" s="24"/>
      <c r="B399" s="24"/>
      <c r="C399" s="24"/>
      <c r="D399" s="193"/>
    </row>
    <row r="400" spans="1:4" ht="15">
      <c r="A400" s="24"/>
      <c r="B400" s="24"/>
      <c r="C400" s="24"/>
      <c r="D400" s="193"/>
    </row>
    <row r="401" spans="1:4" ht="15">
      <c r="A401" s="24"/>
      <c r="B401" s="24"/>
      <c r="C401" s="24"/>
      <c r="D401" s="193"/>
    </row>
    <row r="402" spans="1:4" ht="15">
      <c r="A402" s="24"/>
      <c r="B402" s="24"/>
      <c r="C402" s="24"/>
      <c r="D402" s="193"/>
    </row>
    <row r="403" spans="1:4" ht="15">
      <c r="A403" s="24"/>
      <c r="B403" s="24"/>
      <c r="C403" s="24"/>
      <c r="D403" s="193"/>
    </row>
    <row r="404" spans="1:4" ht="15">
      <c r="A404" s="24"/>
      <c r="B404" s="24"/>
      <c r="C404" s="24"/>
      <c r="D404" s="193"/>
    </row>
    <row r="405" spans="1:4" ht="15">
      <c r="A405" s="24"/>
      <c r="B405" s="24"/>
      <c r="C405" s="24"/>
      <c r="D405" s="193"/>
    </row>
    <row r="406" spans="1:4" ht="15">
      <c r="A406" s="24"/>
      <c r="B406" s="24"/>
      <c r="C406" s="24"/>
      <c r="D406" s="193"/>
    </row>
    <row r="407" spans="1:4" ht="15">
      <c r="A407" s="24"/>
      <c r="B407" s="24"/>
      <c r="C407" s="24"/>
      <c r="D407" s="193"/>
    </row>
    <row r="408" spans="1:4" ht="15">
      <c r="A408" s="24"/>
      <c r="B408" s="24"/>
      <c r="C408" s="24"/>
      <c r="D408" s="193"/>
    </row>
    <row r="409" spans="1:4" ht="15">
      <c r="A409" s="24"/>
      <c r="B409" s="24"/>
      <c r="C409" s="24"/>
      <c r="D409" s="193"/>
    </row>
    <row r="410" spans="1:4" ht="15">
      <c r="A410" s="24"/>
      <c r="B410" s="24"/>
      <c r="C410" s="24"/>
      <c r="D410" s="193"/>
    </row>
    <row r="411" spans="1:4" ht="15">
      <c r="A411" s="24"/>
      <c r="B411" s="24"/>
      <c r="C411" s="24"/>
      <c r="D411" s="193"/>
    </row>
    <row r="412" spans="1:4" ht="15">
      <c r="A412" s="24"/>
      <c r="B412" s="24"/>
      <c r="C412" s="24"/>
      <c r="D412" s="193"/>
    </row>
    <row r="413" spans="1:4" ht="15">
      <c r="A413" s="24"/>
      <c r="B413" s="24"/>
      <c r="C413" s="24"/>
      <c r="D413" s="193"/>
    </row>
    <row r="414" spans="1:4" ht="15">
      <c r="A414" s="24"/>
      <c r="B414" s="24"/>
      <c r="C414" s="24"/>
      <c r="D414" s="193"/>
    </row>
    <row r="415" spans="1:4" ht="15">
      <c r="A415" s="24"/>
      <c r="B415" s="24"/>
      <c r="C415" s="24"/>
      <c r="D415" s="193"/>
    </row>
    <row r="416" spans="1:4" ht="15">
      <c r="A416" s="24"/>
      <c r="B416" s="24"/>
      <c r="C416" s="24"/>
      <c r="D416" s="193"/>
    </row>
    <row r="417" spans="1:4" ht="15">
      <c r="A417" s="24"/>
      <c r="B417" s="24"/>
      <c r="C417" s="24"/>
      <c r="D417" s="193"/>
    </row>
    <row r="418" spans="1:4" ht="15">
      <c r="A418" s="24"/>
      <c r="B418" s="24"/>
      <c r="C418" s="24"/>
      <c r="D418" s="193"/>
    </row>
    <row r="419" spans="1:4" ht="15">
      <c r="A419" s="24"/>
      <c r="B419" s="24"/>
      <c r="C419" s="24"/>
      <c r="D419" s="193"/>
    </row>
    <row r="420" spans="1:4" ht="15">
      <c r="A420" s="24"/>
      <c r="B420" s="24"/>
      <c r="C420" s="24"/>
      <c r="D420" s="193"/>
    </row>
    <row r="421" spans="1:4" ht="15">
      <c r="A421" s="24"/>
      <c r="B421" s="24"/>
      <c r="C421" s="24"/>
      <c r="D421" s="193"/>
    </row>
    <row r="422" spans="1:4" ht="15">
      <c r="A422" s="24"/>
      <c r="B422" s="24"/>
      <c r="C422" s="24"/>
      <c r="D422" s="193"/>
    </row>
    <row r="423" spans="1:4" ht="15">
      <c r="A423" s="24"/>
      <c r="B423" s="24"/>
      <c r="C423" s="24"/>
      <c r="D423" s="193"/>
    </row>
    <row r="424" spans="1:4" ht="15">
      <c r="A424" s="24"/>
      <c r="B424" s="24"/>
      <c r="C424" s="24"/>
      <c r="D424" s="193"/>
    </row>
    <row r="425" spans="1:4" ht="15">
      <c r="A425" s="24"/>
      <c r="B425" s="24"/>
      <c r="C425" s="24"/>
      <c r="D425" s="193"/>
    </row>
    <row r="426" spans="1:4" ht="15">
      <c r="A426" s="24"/>
      <c r="B426" s="24"/>
      <c r="C426" s="24"/>
      <c r="D426" s="193"/>
    </row>
    <row r="427" spans="1:4" ht="15">
      <c r="A427" s="24"/>
      <c r="B427" s="24"/>
      <c r="C427" s="24"/>
      <c r="D427" s="193"/>
    </row>
    <row r="428" spans="1:4" ht="15">
      <c r="A428" s="24"/>
      <c r="B428" s="24"/>
      <c r="C428" s="24"/>
      <c r="D428" s="193"/>
    </row>
    <row r="429" spans="1:4" ht="15">
      <c r="A429" s="24"/>
      <c r="B429" s="24"/>
      <c r="C429" s="24"/>
      <c r="D429" s="193"/>
    </row>
    <row r="430" spans="1:4" ht="15">
      <c r="A430" s="24"/>
      <c r="B430" s="24"/>
      <c r="C430" s="24"/>
      <c r="D430" s="193"/>
    </row>
    <row r="431" spans="1:4" ht="15">
      <c r="A431" s="24"/>
      <c r="B431" s="24"/>
      <c r="C431" s="24"/>
      <c r="D431" s="193"/>
    </row>
    <row r="432" spans="1:4" ht="15">
      <c r="A432" s="24"/>
      <c r="B432" s="24"/>
      <c r="C432" s="24"/>
      <c r="D432" s="193"/>
    </row>
    <row r="433" spans="1:4" ht="15">
      <c r="A433" s="24"/>
      <c r="B433" s="24"/>
      <c r="C433" s="24"/>
      <c r="D433" s="193"/>
    </row>
    <row r="434" spans="1:4" ht="15">
      <c r="A434" s="24"/>
      <c r="B434" s="24"/>
      <c r="C434" s="24"/>
      <c r="D434" s="193"/>
    </row>
    <row r="435" spans="1:4" ht="15">
      <c r="A435" s="24"/>
      <c r="B435" s="24"/>
      <c r="C435" s="24"/>
      <c r="D435" s="193"/>
    </row>
    <row r="436" spans="1:4" ht="15">
      <c r="A436" s="24"/>
      <c r="B436" s="24"/>
      <c r="C436" s="24"/>
      <c r="D436" s="193"/>
    </row>
    <row r="437" spans="1:4" ht="15">
      <c r="A437" s="24"/>
      <c r="B437" s="24"/>
      <c r="C437" s="24"/>
      <c r="D437" s="193"/>
    </row>
    <row r="438" spans="1:4" ht="15">
      <c r="A438" s="24"/>
      <c r="B438" s="24"/>
      <c r="C438" s="24"/>
      <c r="D438" s="193"/>
    </row>
    <row r="439" spans="1:4" ht="15">
      <c r="A439" s="24"/>
      <c r="B439" s="24"/>
      <c r="C439" s="24"/>
      <c r="D439" s="193"/>
    </row>
    <row r="440" spans="1:4" ht="15">
      <c r="A440" s="24"/>
      <c r="B440" s="24"/>
      <c r="C440" s="24"/>
      <c r="D440" s="193"/>
    </row>
    <row r="441" spans="1:4" ht="15">
      <c r="A441" s="24"/>
      <c r="B441" s="24"/>
      <c r="C441" s="24"/>
      <c r="D441" s="193"/>
    </row>
    <row r="442" spans="1:4" ht="15">
      <c r="A442" s="24"/>
      <c r="B442" s="24"/>
      <c r="C442" s="24"/>
      <c r="D442" s="193"/>
    </row>
    <row r="443" spans="1:4" ht="15">
      <c r="A443" s="24"/>
      <c r="B443" s="24"/>
      <c r="C443" s="24"/>
      <c r="D443" s="193"/>
    </row>
    <row r="444" spans="1:4" ht="15">
      <c r="A444" s="24"/>
      <c r="B444" s="24"/>
      <c r="C444" s="24"/>
      <c r="D444" s="193"/>
    </row>
    <row r="445" spans="1:4" ht="15">
      <c r="A445" s="24"/>
      <c r="B445" s="24"/>
      <c r="C445" s="24"/>
      <c r="D445" s="193"/>
    </row>
    <row r="446" spans="1:4" ht="15">
      <c r="A446" s="24"/>
      <c r="B446" s="24"/>
      <c r="C446" s="24"/>
      <c r="D446" s="193"/>
    </row>
    <row r="447" spans="1:4" ht="15">
      <c r="A447" s="24"/>
      <c r="B447" s="24"/>
      <c r="C447" s="24"/>
      <c r="D447" s="193"/>
    </row>
    <row r="448" spans="1:4" ht="15">
      <c r="A448" s="24"/>
      <c r="B448" s="24"/>
      <c r="C448" s="24"/>
      <c r="D448" s="193"/>
    </row>
    <row r="449" spans="1:4" ht="15">
      <c r="A449" s="24"/>
      <c r="B449" s="24"/>
      <c r="C449" s="24"/>
      <c r="D449" s="193"/>
    </row>
    <row r="450" spans="1:4" ht="15">
      <c r="A450" s="24"/>
      <c r="B450" s="24"/>
      <c r="C450" s="24"/>
      <c r="D450" s="193"/>
    </row>
    <row r="451" spans="1:4" ht="15">
      <c r="A451" s="24"/>
      <c r="B451" s="24"/>
      <c r="C451" s="24"/>
      <c r="D451" s="193"/>
    </row>
    <row r="452" spans="1:4" ht="15">
      <c r="A452" s="24"/>
      <c r="B452" s="24"/>
      <c r="C452" s="24"/>
      <c r="D452" s="193"/>
    </row>
    <row r="453" spans="1:4" ht="15">
      <c r="A453" s="24"/>
      <c r="B453" s="24"/>
      <c r="C453" s="24"/>
      <c r="D453" s="193"/>
    </row>
    <row r="454" spans="1:4" ht="15">
      <c r="A454" s="24"/>
      <c r="B454" s="24"/>
      <c r="C454" s="24"/>
      <c r="D454" s="193"/>
    </row>
    <row r="455" spans="1:4" ht="15">
      <c r="A455" s="24"/>
      <c r="B455" s="24"/>
      <c r="C455" s="24"/>
      <c r="D455" s="193"/>
    </row>
    <row r="456" spans="1:4" ht="15">
      <c r="A456" s="24"/>
      <c r="B456" s="24"/>
      <c r="C456" s="24"/>
      <c r="D456" s="193"/>
    </row>
    <row r="457" spans="1:4" ht="15">
      <c r="A457" s="24"/>
      <c r="B457" s="24"/>
      <c r="C457" s="24"/>
      <c r="D457" s="193"/>
    </row>
    <row r="458" spans="1:4" ht="15">
      <c r="A458" s="24"/>
      <c r="B458" s="24"/>
      <c r="C458" s="24"/>
      <c r="D458" s="193"/>
    </row>
    <row r="459" spans="1:4" ht="15">
      <c r="A459" s="24"/>
      <c r="B459" s="24"/>
      <c r="C459" s="24"/>
      <c r="D459" s="193"/>
    </row>
    <row r="460" spans="1:4" ht="15">
      <c r="A460" s="24"/>
      <c r="B460" s="24"/>
      <c r="C460" s="24"/>
      <c r="D460" s="193"/>
    </row>
    <row r="461" spans="1:4" ht="15">
      <c r="A461" s="24"/>
      <c r="B461" s="24"/>
      <c r="C461" s="24"/>
      <c r="D461" s="193"/>
    </row>
    <row r="462" spans="1:4" ht="15">
      <c r="A462" s="24"/>
      <c r="B462" s="24"/>
      <c r="C462" s="24"/>
      <c r="D462" s="193"/>
    </row>
    <row r="463" spans="1:4" ht="15">
      <c r="A463" s="24"/>
      <c r="B463" s="24"/>
      <c r="C463" s="24"/>
      <c r="D463" s="193"/>
    </row>
    <row r="464" spans="1:4" ht="15">
      <c r="A464" s="24"/>
      <c r="B464" s="24"/>
      <c r="C464" s="24"/>
      <c r="D464" s="193"/>
    </row>
    <row r="465" spans="1:4" ht="15">
      <c r="A465" s="24"/>
      <c r="B465" s="24"/>
      <c r="C465" s="24"/>
      <c r="D465" s="193"/>
    </row>
    <row r="466" spans="1:4" ht="15">
      <c r="A466" s="24"/>
      <c r="B466" s="24"/>
      <c r="C466" s="24"/>
      <c r="D466" s="193"/>
    </row>
    <row r="467" spans="1:4" ht="15">
      <c r="A467" s="24"/>
      <c r="B467" s="24"/>
      <c r="C467" s="24"/>
      <c r="D467" s="193"/>
    </row>
    <row r="468" spans="1:4" ht="15">
      <c r="A468" s="24"/>
      <c r="B468" s="24"/>
      <c r="C468" s="24"/>
      <c r="D468" s="193"/>
    </row>
    <row r="469" spans="1:4" ht="15">
      <c r="A469" s="24"/>
      <c r="B469" s="24"/>
      <c r="C469" s="24"/>
      <c r="D469" s="193"/>
    </row>
    <row r="470" spans="1:4" ht="15">
      <c r="A470" s="24"/>
      <c r="B470" s="24"/>
      <c r="C470" s="24"/>
      <c r="D470" s="193"/>
    </row>
    <row r="471" spans="1:4" ht="15">
      <c r="A471" s="24"/>
      <c r="B471" s="24"/>
      <c r="C471" s="24"/>
      <c r="D471" s="193"/>
    </row>
    <row r="472" spans="1:4" ht="15">
      <c r="A472" s="24"/>
      <c r="B472" s="24"/>
      <c r="C472" s="24"/>
      <c r="D472" s="193"/>
    </row>
    <row r="473" spans="1:4" ht="15">
      <c r="A473" s="24"/>
      <c r="B473" s="24"/>
      <c r="C473" s="24"/>
      <c r="D473" s="193"/>
    </row>
    <row r="474" spans="1:4" ht="15">
      <c r="A474" s="24"/>
      <c r="B474" s="24"/>
      <c r="C474" s="24"/>
      <c r="D474" s="193"/>
    </row>
    <row r="475" spans="1:4" ht="15">
      <c r="A475" s="24"/>
      <c r="B475" s="24"/>
      <c r="C475" s="24"/>
      <c r="D475" s="193"/>
    </row>
    <row r="476" spans="1:4" ht="15">
      <c r="A476" s="24"/>
      <c r="B476" s="24"/>
      <c r="C476" s="24"/>
      <c r="D476" s="193"/>
    </row>
    <row r="477" spans="1:4" ht="15">
      <c r="A477" s="24"/>
      <c r="B477" s="24"/>
      <c r="C477" s="24"/>
      <c r="D477" s="193"/>
    </row>
    <row r="478" spans="1:4" ht="15">
      <c r="A478" s="24"/>
      <c r="B478" s="24"/>
      <c r="C478" s="24"/>
      <c r="D478" s="193"/>
    </row>
    <row r="479" spans="1:4" ht="15">
      <c r="A479" s="24"/>
      <c r="B479" s="24"/>
      <c r="C479" s="24"/>
      <c r="D479" s="193"/>
    </row>
    <row r="480" spans="1:4" ht="15">
      <c r="A480" s="24"/>
      <c r="B480" s="24"/>
      <c r="C480" s="24"/>
      <c r="D480" s="193"/>
    </row>
    <row r="481" spans="1:4" ht="15">
      <c r="A481" s="24"/>
      <c r="B481" s="24"/>
      <c r="C481" s="24"/>
      <c r="D481" s="193"/>
    </row>
    <row r="482" spans="1:4" ht="15">
      <c r="A482" s="24"/>
      <c r="B482" s="24"/>
      <c r="C482" s="24"/>
      <c r="D482" s="193"/>
    </row>
    <row r="483" spans="1:4" ht="15">
      <c r="A483" s="24"/>
      <c r="B483" s="24"/>
      <c r="C483" s="24"/>
      <c r="D483" s="193"/>
    </row>
    <row r="484" spans="1:4" ht="15">
      <c r="A484" s="24"/>
      <c r="B484" s="24"/>
      <c r="C484" s="24"/>
      <c r="D484" s="193"/>
    </row>
    <row r="485" spans="1:4" ht="15">
      <c r="A485" s="24"/>
      <c r="B485" s="24"/>
      <c r="C485" s="24"/>
      <c r="D485" s="193"/>
    </row>
    <row r="486" spans="1:4" ht="15">
      <c r="A486" s="24"/>
      <c r="B486" s="24"/>
      <c r="C486" s="24"/>
      <c r="D486" s="193"/>
    </row>
    <row r="487" spans="1:4" ht="15">
      <c r="A487" s="24"/>
      <c r="B487" s="24"/>
      <c r="C487" s="24"/>
      <c r="D487" s="193"/>
    </row>
    <row r="488" spans="1:4" ht="15">
      <c r="A488" s="24"/>
      <c r="B488" s="24"/>
      <c r="C488" s="24"/>
      <c r="D488" s="193"/>
    </row>
    <row r="489" spans="1:4" ht="15">
      <c r="A489" s="24"/>
      <c r="B489" s="24"/>
      <c r="C489" s="24"/>
      <c r="D489" s="193"/>
    </row>
    <row r="490" spans="1:4" ht="15">
      <c r="A490" s="24"/>
      <c r="B490" s="24"/>
      <c r="C490" s="24"/>
      <c r="D490" s="193"/>
    </row>
    <row r="491" spans="1:4" ht="15">
      <c r="A491" s="24"/>
      <c r="B491" s="24"/>
      <c r="C491" s="24"/>
      <c r="D491" s="193"/>
    </row>
    <row r="492" spans="1:4" ht="15">
      <c r="A492" s="24"/>
      <c r="B492" s="24"/>
      <c r="C492" s="24"/>
      <c r="D492" s="193"/>
    </row>
    <row r="493" spans="1:4" ht="15">
      <c r="A493" s="24"/>
      <c r="B493" s="24"/>
      <c r="C493" s="24"/>
      <c r="D493" s="193"/>
    </row>
    <row r="494" spans="1:4" ht="15">
      <c r="A494" s="24"/>
      <c r="B494" s="24"/>
      <c r="C494" s="24"/>
      <c r="D494" s="193"/>
    </row>
    <row r="495" spans="1:4" ht="15">
      <c r="A495" s="24"/>
      <c r="B495" s="24"/>
      <c r="C495" s="24"/>
      <c r="D495" s="193"/>
    </row>
    <row r="496" spans="1:4" ht="15">
      <c r="A496" s="24"/>
      <c r="B496" s="24"/>
      <c r="C496" s="24"/>
      <c r="D496" s="193"/>
    </row>
    <row r="497" spans="1:4" ht="15">
      <c r="A497" s="24"/>
      <c r="B497" s="24"/>
      <c r="C497" s="24"/>
      <c r="D497" s="193"/>
    </row>
    <row r="498" spans="1:4" ht="15">
      <c r="A498" s="24"/>
      <c r="B498" s="24"/>
      <c r="C498" s="24"/>
      <c r="D498" s="193"/>
    </row>
    <row r="499" spans="1:4" ht="15">
      <c r="A499" s="24"/>
      <c r="B499" s="24"/>
      <c r="C499" s="24"/>
      <c r="D499" s="193"/>
    </row>
    <row r="500" spans="1:4" ht="15">
      <c r="A500" s="24"/>
      <c r="B500" s="24"/>
      <c r="C500" s="24"/>
      <c r="D500" s="193"/>
    </row>
    <row r="501" spans="1:4" ht="15">
      <c r="A501" s="24"/>
      <c r="B501" s="24"/>
      <c r="C501" s="24"/>
      <c r="D501" s="193"/>
    </row>
    <row r="502" spans="1:4" ht="15">
      <c r="A502" s="24"/>
      <c r="B502" s="24"/>
      <c r="C502" s="24"/>
      <c r="D502" s="193"/>
    </row>
    <row r="503" spans="1:4" ht="15">
      <c r="A503" s="24"/>
      <c r="B503" s="24"/>
      <c r="C503" s="24"/>
      <c r="D503" s="193"/>
    </row>
    <row r="504" spans="1:4" ht="15">
      <c r="A504" s="24"/>
      <c r="B504" s="24"/>
      <c r="C504" s="24"/>
      <c r="D504" s="193"/>
    </row>
    <row r="505" spans="1:4" ht="15">
      <c r="A505" s="24"/>
      <c r="B505" s="24"/>
      <c r="C505" s="24"/>
      <c r="D505" s="193"/>
    </row>
    <row r="506" spans="1:4" ht="15">
      <c r="A506" s="24"/>
      <c r="B506" s="24"/>
      <c r="C506" s="24"/>
      <c r="D506" s="193"/>
    </row>
    <row r="507" spans="1:4" ht="15">
      <c r="A507" s="24"/>
      <c r="B507" s="24"/>
      <c r="C507" s="24"/>
      <c r="D507" s="193"/>
    </row>
    <row r="508" spans="1:4" ht="15">
      <c r="A508" s="24"/>
      <c r="B508" s="24"/>
      <c r="C508" s="24"/>
      <c r="D508" s="193"/>
    </row>
    <row r="509" spans="1:4" ht="15">
      <c r="A509" s="24"/>
      <c r="B509" s="24"/>
      <c r="C509" s="24"/>
      <c r="D509" s="193"/>
    </row>
    <row r="510" spans="1:4" ht="15">
      <c r="A510" s="24"/>
      <c r="B510" s="24"/>
      <c r="C510" s="24"/>
      <c r="D510" s="193"/>
    </row>
  </sheetData>
  <sheetProtection/>
  <mergeCells count="2">
    <mergeCell ref="A6:D6"/>
    <mergeCell ref="A8:B8"/>
  </mergeCells>
  <printOptions gridLines="1"/>
  <pageMargins left="0.984251968503937" right="0.3937007874015748" top="0.5905511811023623" bottom="0.5905511811023623" header="0" footer="0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487"/>
  <sheetViews>
    <sheetView zoomScale="74" zoomScaleNormal="74" zoomScalePageLayoutView="0" workbookViewId="0" topLeftCell="A2">
      <selection activeCell="H16" sqref="H16"/>
    </sheetView>
  </sheetViews>
  <sheetFormatPr defaultColWidth="9.140625" defaultRowHeight="12.75"/>
  <cols>
    <col min="1" max="1" width="5.00390625" style="1" customWidth="1"/>
    <col min="2" max="2" width="24.00390625" style="1" customWidth="1"/>
    <col min="3" max="3" width="67.421875" style="1" customWidth="1"/>
    <col min="4" max="5" width="17.28125" style="196" customWidth="1"/>
    <col min="6" max="16384" width="9.140625" style="1" customWidth="1"/>
  </cols>
  <sheetData>
    <row r="1" spans="4:5" ht="16.5" customHeight="1" hidden="1">
      <c r="D1" s="645"/>
      <c r="E1" s="646" t="s">
        <v>79</v>
      </c>
    </row>
    <row r="2" spans="1:3" ht="15">
      <c r="A2" s="122"/>
      <c r="B2" s="122"/>
      <c r="C2" s="647" t="s">
        <v>640</v>
      </c>
    </row>
    <row r="3" spans="1:5" ht="15">
      <c r="A3" s="22"/>
      <c r="B3" s="22"/>
      <c r="C3" s="197" t="s">
        <v>143</v>
      </c>
      <c r="D3" s="193"/>
      <c r="E3" s="193"/>
    </row>
    <row r="4" spans="1:5" ht="15">
      <c r="A4" s="22"/>
      <c r="B4" s="22"/>
      <c r="C4" s="197" t="s">
        <v>82</v>
      </c>
      <c r="D4" s="193"/>
      <c r="E4" s="193"/>
    </row>
    <row r="5" spans="1:5" ht="15">
      <c r="A5" s="22"/>
      <c r="B5" s="22"/>
      <c r="C5" s="197" t="s">
        <v>926</v>
      </c>
      <c r="D5" s="193"/>
      <c r="E5" s="193"/>
    </row>
    <row r="6" spans="1:5" ht="48.75" customHeight="1">
      <c r="A6" s="696" t="s">
        <v>921</v>
      </c>
      <c r="B6" s="696"/>
      <c r="C6" s="696"/>
      <c r="D6" s="696"/>
      <c r="E6" s="696"/>
    </row>
    <row r="7" spans="1:5" ht="15">
      <c r="A7" s="22"/>
      <c r="B7" s="22"/>
      <c r="C7" s="22"/>
      <c r="D7" s="194"/>
      <c r="E7" s="194"/>
    </row>
    <row r="8" spans="1:5" ht="50.25" customHeight="1">
      <c r="A8" s="699" t="s">
        <v>124</v>
      </c>
      <c r="B8" s="700"/>
      <c r="C8" s="64" t="s">
        <v>596</v>
      </c>
      <c r="D8" s="63" t="s">
        <v>740</v>
      </c>
      <c r="E8" s="63" t="s">
        <v>808</v>
      </c>
    </row>
    <row r="9" spans="1:5" s="68" customFormat="1" ht="15.75">
      <c r="A9" s="65">
        <v>670</v>
      </c>
      <c r="B9" s="66" t="str">
        <f>'3 - дох 2019'!B9</f>
        <v>1 00 00000 00 0000 000</v>
      </c>
      <c r="C9" s="66" t="str">
        <f>'3 - дох 2019'!C9</f>
        <v>НАЛОГОВЫЕ И НЕНАЛОГОВЫЕ ДОХОДЫ</v>
      </c>
      <c r="D9" s="348">
        <f>SUM(D10,D25,D40,D48,D22,D16)</f>
        <v>3184.8</v>
      </c>
      <c r="E9" s="348">
        <f>SUM(E10,E25,E40,E48,E22,E16)</f>
        <v>3259.5</v>
      </c>
    </row>
    <row r="10" spans="1:5" ht="15.75">
      <c r="A10" s="21">
        <v>0</v>
      </c>
      <c r="B10" s="66" t="str">
        <f>'3 - дох 2019'!B10</f>
        <v>1 01 00000 00 0000 000</v>
      </c>
      <c r="C10" s="66" t="str">
        <f>'3 - дох 2019'!C10</f>
        <v>НАЛОГИ НА ПРИБЫЛЬ, ДОХОДЫ</v>
      </c>
      <c r="D10" s="349">
        <f>D11</f>
        <v>639.5</v>
      </c>
      <c r="E10" s="349">
        <f>E11</f>
        <v>671.5</v>
      </c>
    </row>
    <row r="11" spans="1:5" s="70" customFormat="1" ht="21" customHeight="1">
      <c r="A11" s="69">
        <v>0</v>
      </c>
      <c r="B11" s="66" t="str">
        <f>'3 - дох 2019'!B11</f>
        <v>1 01 02000 01 0000 110 </v>
      </c>
      <c r="C11" s="66" t="str">
        <f>'3 - дох 2019'!C11</f>
        <v>Налог на доходы физических лиц</v>
      </c>
      <c r="D11" s="350">
        <f>SUM(D15,D14,D13,D12)</f>
        <v>639.5</v>
      </c>
      <c r="E11" s="350">
        <f>SUM(E15,E14,E13,E12)</f>
        <v>671.5</v>
      </c>
    </row>
    <row r="12" spans="1:5" ht="56.25" customHeight="1">
      <c r="A12" s="28">
        <v>0</v>
      </c>
      <c r="B12" s="29" t="s">
        <v>130</v>
      </c>
      <c r="C12" s="40" t="s">
        <v>244</v>
      </c>
      <c r="D12" s="363">
        <v>637.8</v>
      </c>
      <c r="E12" s="363">
        <v>669.8</v>
      </c>
    </row>
    <row r="13" spans="1:5" ht="76.5">
      <c r="A13" s="28">
        <v>0</v>
      </c>
      <c r="B13" s="29" t="s">
        <v>114</v>
      </c>
      <c r="C13" s="40" t="s">
        <v>237</v>
      </c>
      <c r="D13" s="252">
        <v>0.1</v>
      </c>
      <c r="E13" s="252">
        <v>0.1</v>
      </c>
    </row>
    <row r="14" spans="1:5" ht="30" customHeight="1">
      <c r="A14" s="28">
        <v>0</v>
      </c>
      <c r="B14" s="29" t="s">
        <v>239</v>
      </c>
      <c r="C14" s="40" t="s">
        <v>238</v>
      </c>
      <c r="D14" s="252">
        <v>1.6</v>
      </c>
      <c r="E14" s="252">
        <v>1.6</v>
      </c>
    </row>
    <row r="15" spans="1:8" ht="54.75" customHeight="1" hidden="1">
      <c r="A15" s="28">
        <v>0</v>
      </c>
      <c r="B15" s="29" t="s">
        <v>131</v>
      </c>
      <c r="C15" s="40" t="s">
        <v>243</v>
      </c>
      <c r="D15" s="252"/>
      <c r="E15" s="252"/>
      <c r="F15" s="122"/>
      <c r="G15" s="122"/>
      <c r="H15" s="122"/>
    </row>
    <row r="16" spans="1:8" ht="30.75" customHeight="1">
      <c r="A16" s="80">
        <v>0</v>
      </c>
      <c r="B16" s="27" t="s">
        <v>268</v>
      </c>
      <c r="C16" s="41" t="s">
        <v>269</v>
      </c>
      <c r="D16" s="364">
        <f>SUM(D18:D21)</f>
        <v>1099.9</v>
      </c>
      <c r="E16" s="364">
        <f>SUM(E18:E21)</f>
        <v>1142.6000000000001</v>
      </c>
      <c r="F16" s="215"/>
      <c r="G16" s="215"/>
      <c r="H16" s="215"/>
    </row>
    <row r="17" spans="1:5" ht="25.5">
      <c r="A17" s="35">
        <v>0</v>
      </c>
      <c r="B17" s="71" t="s">
        <v>408</v>
      </c>
      <c r="C17" s="40" t="s">
        <v>407</v>
      </c>
      <c r="D17" s="362"/>
      <c r="E17" s="362"/>
    </row>
    <row r="18" spans="1:8" ht="51">
      <c r="A18" s="35">
        <v>0</v>
      </c>
      <c r="B18" s="71" t="s">
        <v>302</v>
      </c>
      <c r="C18" s="40" t="s">
        <v>304</v>
      </c>
      <c r="D18" s="362">
        <v>413.3</v>
      </c>
      <c r="E18" s="362">
        <v>429.4</v>
      </c>
      <c r="F18" s="215"/>
      <c r="G18" s="215"/>
      <c r="H18" s="215"/>
    </row>
    <row r="19" spans="1:8" ht="63.75">
      <c r="A19" s="35">
        <v>0</v>
      </c>
      <c r="B19" s="71" t="s">
        <v>303</v>
      </c>
      <c r="C19" s="40" t="s">
        <v>305</v>
      </c>
      <c r="D19" s="362">
        <v>3.1</v>
      </c>
      <c r="E19" s="362">
        <v>3.1</v>
      </c>
      <c r="F19" s="215"/>
      <c r="G19" s="215"/>
      <c r="H19" s="215"/>
    </row>
    <row r="20" spans="1:8" ht="51">
      <c r="A20" s="35">
        <v>0</v>
      </c>
      <c r="B20" s="71" t="s">
        <v>306</v>
      </c>
      <c r="C20" s="40" t="s">
        <v>307</v>
      </c>
      <c r="D20" s="362">
        <v>742.3</v>
      </c>
      <c r="E20" s="362">
        <v>771.2</v>
      </c>
      <c r="F20" s="215"/>
      <c r="G20" s="215"/>
      <c r="H20" s="215"/>
    </row>
    <row r="21" spans="1:8" ht="51">
      <c r="A21" s="35">
        <v>0</v>
      </c>
      <c r="B21" s="71" t="s">
        <v>308</v>
      </c>
      <c r="C21" s="40" t="s">
        <v>309</v>
      </c>
      <c r="D21" s="362">
        <v>-58.8</v>
      </c>
      <c r="E21" s="362">
        <v>-61.1</v>
      </c>
      <c r="F21" s="215"/>
      <c r="G21" s="215"/>
      <c r="H21" s="215"/>
    </row>
    <row r="22" spans="1:5" ht="15" hidden="1">
      <c r="A22" s="28">
        <v>0</v>
      </c>
      <c r="B22" s="26" t="s">
        <v>354</v>
      </c>
      <c r="C22" s="41" t="s">
        <v>355</v>
      </c>
      <c r="D22" s="349">
        <f>SUM(D23)</f>
        <v>0</v>
      </c>
      <c r="E22" s="349">
        <f>SUM(E23)</f>
        <v>0</v>
      </c>
    </row>
    <row r="23" spans="1:5" s="75" customFormat="1" ht="15" hidden="1">
      <c r="A23" s="73">
        <v>0</v>
      </c>
      <c r="B23" s="74" t="s">
        <v>356</v>
      </c>
      <c r="C23" s="61" t="s">
        <v>357</v>
      </c>
      <c r="D23" s="352">
        <f>SUM(D24)</f>
        <v>0</v>
      </c>
      <c r="E23" s="352">
        <f>SUM(E24)</f>
        <v>0</v>
      </c>
    </row>
    <row r="24" spans="1:5" ht="15" hidden="1">
      <c r="A24" s="28">
        <v>0</v>
      </c>
      <c r="B24" s="29" t="s">
        <v>358</v>
      </c>
      <c r="C24" s="40" t="s">
        <v>357</v>
      </c>
      <c r="D24" s="363"/>
      <c r="E24" s="363"/>
    </row>
    <row r="25" spans="1:5" ht="15">
      <c r="A25" s="28">
        <v>0</v>
      </c>
      <c r="B25" s="29" t="s">
        <v>134</v>
      </c>
      <c r="C25" s="41" t="s">
        <v>133</v>
      </c>
      <c r="D25" s="349">
        <f>SUM(D26,D31,D28)</f>
        <v>1445.4</v>
      </c>
      <c r="E25" s="349">
        <f>SUM(E26,E31,E28)</f>
        <v>1445.4</v>
      </c>
    </row>
    <row r="26" spans="1:5" s="75" customFormat="1" ht="15">
      <c r="A26" s="73">
        <v>0</v>
      </c>
      <c r="B26" s="74" t="s">
        <v>393</v>
      </c>
      <c r="C26" s="61" t="s">
        <v>135</v>
      </c>
      <c r="D26" s="352">
        <f>SUM(D27)</f>
        <v>311.6</v>
      </c>
      <c r="E26" s="352">
        <f>SUM(E27)</f>
        <v>311.6</v>
      </c>
    </row>
    <row r="27" spans="1:5" ht="25.5">
      <c r="A27" s="28">
        <v>0</v>
      </c>
      <c r="B27" s="29" t="s">
        <v>211</v>
      </c>
      <c r="C27" s="40" t="s">
        <v>673</v>
      </c>
      <c r="D27" s="363">
        <v>311.6</v>
      </c>
      <c r="E27" s="363">
        <v>311.6</v>
      </c>
    </row>
    <row r="28" spans="1:5" s="75" customFormat="1" ht="15">
      <c r="A28" s="73">
        <v>0</v>
      </c>
      <c r="B28" s="74" t="s">
        <v>374</v>
      </c>
      <c r="C28" s="61" t="s">
        <v>232</v>
      </c>
      <c r="D28" s="352">
        <f>SUM(D29:D30)</f>
        <v>445.4</v>
      </c>
      <c r="E28" s="352">
        <f>SUM(E29:E30)</f>
        <v>445.4</v>
      </c>
    </row>
    <row r="29" spans="1:5" ht="15">
      <c r="A29" s="28">
        <v>0</v>
      </c>
      <c r="B29" s="29" t="s">
        <v>235</v>
      </c>
      <c r="C29" s="40" t="s">
        <v>233</v>
      </c>
      <c r="D29" s="363">
        <v>53</v>
      </c>
      <c r="E29" s="363">
        <v>53</v>
      </c>
    </row>
    <row r="30" spans="1:5" ht="15">
      <c r="A30" s="28">
        <v>0</v>
      </c>
      <c r="B30" s="29" t="s">
        <v>236</v>
      </c>
      <c r="C30" s="40" t="s">
        <v>234</v>
      </c>
      <c r="D30" s="363">
        <v>392.4</v>
      </c>
      <c r="E30" s="363">
        <v>392.4</v>
      </c>
    </row>
    <row r="31" spans="1:5" s="75" customFormat="1" ht="15">
      <c r="A31" s="73">
        <v>0</v>
      </c>
      <c r="B31" s="74" t="s">
        <v>394</v>
      </c>
      <c r="C31" s="61" t="s">
        <v>136</v>
      </c>
      <c r="D31" s="352">
        <f>SUM(D32,D34)</f>
        <v>688.4</v>
      </c>
      <c r="E31" s="352">
        <f>SUM(E32,E34)</f>
        <v>688.4</v>
      </c>
    </row>
    <row r="32" spans="1:5" s="79" customFormat="1" ht="12">
      <c r="A32" s="76">
        <v>0</v>
      </c>
      <c r="B32" s="77" t="s">
        <v>409</v>
      </c>
      <c r="C32" s="78" t="s">
        <v>410</v>
      </c>
      <c r="D32" s="353">
        <f>SUM(D33)</f>
        <v>349.2</v>
      </c>
      <c r="E32" s="353">
        <f>SUM(E33)</f>
        <v>349.2</v>
      </c>
    </row>
    <row r="33" spans="1:5" ht="25.5">
      <c r="A33" s="28">
        <v>0</v>
      </c>
      <c r="B33" s="29" t="s">
        <v>411</v>
      </c>
      <c r="C33" s="40" t="s">
        <v>412</v>
      </c>
      <c r="D33" s="363">
        <v>349.2</v>
      </c>
      <c r="E33" s="363">
        <v>349.2</v>
      </c>
    </row>
    <row r="34" spans="1:5" s="79" customFormat="1" ht="12">
      <c r="A34" s="76">
        <v>0</v>
      </c>
      <c r="B34" s="77" t="s">
        <v>413</v>
      </c>
      <c r="C34" s="78" t="s">
        <v>414</v>
      </c>
      <c r="D34" s="353">
        <f>SUM(D35)</f>
        <v>339.2</v>
      </c>
      <c r="E34" s="353">
        <f>SUM(E35)</f>
        <v>339.2</v>
      </c>
    </row>
    <row r="35" spans="1:5" ht="25.5">
      <c r="A35" s="28">
        <v>0</v>
      </c>
      <c r="B35" s="29" t="s">
        <v>415</v>
      </c>
      <c r="C35" s="40" t="s">
        <v>416</v>
      </c>
      <c r="D35" s="363">
        <v>339.2</v>
      </c>
      <c r="E35" s="363">
        <v>339.2</v>
      </c>
    </row>
    <row r="36" spans="1:5" s="2" customFormat="1" ht="15" customHeight="1" hidden="1">
      <c r="A36" s="21">
        <v>0</v>
      </c>
      <c r="B36" s="26" t="s">
        <v>115</v>
      </c>
      <c r="C36" s="41" t="s">
        <v>110</v>
      </c>
      <c r="D36" s="251">
        <f>D37+D39</f>
        <v>0</v>
      </c>
      <c r="E36" s="251">
        <f>E37+E39</f>
        <v>0</v>
      </c>
    </row>
    <row r="37" spans="1:5" ht="25.5" hidden="1">
      <c r="A37" s="28">
        <v>0</v>
      </c>
      <c r="B37" s="36" t="s">
        <v>116</v>
      </c>
      <c r="C37" s="38" t="s">
        <v>117</v>
      </c>
      <c r="D37" s="252"/>
      <c r="E37" s="252"/>
    </row>
    <row r="38" spans="1:5" ht="38.25" hidden="1">
      <c r="A38" s="28">
        <v>0</v>
      </c>
      <c r="B38" s="36" t="s">
        <v>118</v>
      </c>
      <c r="C38" s="38" t="s">
        <v>119</v>
      </c>
      <c r="D38" s="252"/>
      <c r="E38" s="252"/>
    </row>
    <row r="39" spans="1:5" ht="58.5" customHeight="1" hidden="1">
      <c r="A39" s="28">
        <v>0</v>
      </c>
      <c r="B39" s="36" t="s">
        <v>132</v>
      </c>
      <c r="C39" s="38" t="s">
        <v>209</v>
      </c>
      <c r="D39" s="252"/>
      <c r="E39" s="252"/>
    </row>
    <row r="40" spans="1:5" s="82" customFormat="1" ht="29.25" customHeight="1" hidden="1">
      <c r="A40" s="80">
        <v>670</v>
      </c>
      <c r="B40" s="81" t="s">
        <v>112</v>
      </c>
      <c r="C40" s="42" t="s">
        <v>113</v>
      </c>
      <c r="D40" s="351">
        <f>D41+D46</f>
        <v>0</v>
      </c>
      <c r="E40" s="351">
        <f>E41+E46</f>
        <v>0</v>
      </c>
    </row>
    <row r="41" spans="1:5" s="84" customFormat="1" ht="56.25" customHeight="1" hidden="1">
      <c r="A41" s="72">
        <v>670</v>
      </c>
      <c r="B41" s="83" t="s">
        <v>111</v>
      </c>
      <c r="C41" s="83" t="s">
        <v>392</v>
      </c>
      <c r="D41" s="354">
        <f>SUM(D42,D44)</f>
        <v>0</v>
      </c>
      <c r="E41" s="354">
        <f>SUM(E42,E44)</f>
        <v>0</v>
      </c>
    </row>
    <row r="42" spans="1:5" s="84" customFormat="1" ht="42" customHeight="1" hidden="1">
      <c r="A42" s="72">
        <v>670</v>
      </c>
      <c r="B42" s="83" t="s">
        <v>214</v>
      </c>
      <c r="C42" s="83" t="s">
        <v>215</v>
      </c>
      <c r="D42" s="354">
        <f>SUM(D43)</f>
        <v>0</v>
      </c>
      <c r="E42" s="354">
        <f>SUM(E43)</f>
        <v>0</v>
      </c>
    </row>
    <row r="43" spans="1:5" s="86" customFormat="1" ht="49.5" customHeight="1" hidden="1">
      <c r="A43" s="35">
        <v>670</v>
      </c>
      <c r="B43" s="85" t="s">
        <v>265</v>
      </c>
      <c r="C43" s="38" t="s">
        <v>49</v>
      </c>
      <c r="D43" s="365"/>
      <c r="E43" s="365"/>
    </row>
    <row r="44" spans="1:5" s="89" customFormat="1" ht="72" customHeight="1" hidden="1">
      <c r="A44" s="87">
        <v>0</v>
      </c>
      <c r="B44" s="88" t="s">
        <v>216</v>
      </c>
      <c r="C44" s="88" t="s">
        <v>217</v>
      </c>
      <c r="D44" s="254">
        <f>SUM(D45)</f>
        <v>0</v>
      </c>
      <c r="E44" s="254">
        <f>SUM(E45)</f>
        <v>0</v>
      </c>
    </row>
    <row r="45" spans="1:5" s="91" customFormat="1" ht="65.25" customHeight="1" hidden="1">
      <c r="A45" s="35">
        <v>0</v>
      </c>
      <c r="B45" s="90" t="s">
        <v>218</v>
      </c>
      <c r="C45" s="38" t="s">
        <v>227</v>
      </c>
      <c r="D45" s="255"/>
      <c r="E45" s="255"/>
    </row>
    <row r="46" spans="1:5" s="92" customFormat="1" ht="67.5" hidden="1">
      <c r="A46" s="72">
        <v>670</v>
      </c>
      <c r="B46" s="88" t="s">
        <v>228</v>
      </c>
      <c r="C46" s="88" t="s">
        <v>229</v>
      </c>
      <c r="D46" s="256">
        <f>SUM(D47)</f>
        <v>0</v>
      </c>
      <c r="E46" s="256">
        <f>SUM(E47)</f>
        <v>0</v>
      </c>
    </row>
    <row r="47" spans="1:5" ht="51" hidden="1">
      <c r="A47" s="28">
        <v>670</v>
      </c>
      <c r="B47" s="93" t="s">
        <v>230</v>
      </c>
      <c r="C47" s="38" t="s">
        <v>231</v>
      </c>
      <c r="D47" s="252"/>
      <c r="E47" s="252"/>
    </row>
    <row r="48" spans="1:5" ht="25.5" hidden="1">
      <c r="A48" s="21">
        <v>670</v>
      </c>
      <c r="B48" s="37" t="s">
        <v>104</v>
      </c>
      <c r="C48" s="42" t="s">
        <v>102</v>
      </c>
      <c r="D48" s="349">
        <f>(D49+D51)</f>
        <v>0</v>
      </c>
      <c r="E48" s="349">
        <f>(E49+E51)</f>
        <v>0</v>
      </c>
    </row>
    <row r="49" spans="1:5" ht="52.5" customHeight="1" hidden="1">
      <c r="A49" s="28">
        <v>670</v>
      </c>
      <c r="B49" s="36" t="s">
        <v>141</v>
      </c>
      <c r="C49" s="38" t="s">
        <v>140</v>
      </c>
      <c r="D49" s="355">
        <f>D50</f>
        <v>0</v>
      </c>
      <c r="E49" s="355">
        <f>E50</f>
        <v>0</v>
      </c>
    </row>
    <row r="50" spans="1:5" ht="54" customHeight="1" hidden="1">
      <c r="A50" s="28">
        <v>670</v>
      </c>
      <c r="B50" s="36" t="s">
        <v>142</v>
      </c>
      <c r="C50" s="38" t="s">
        <v>139</v>
      </c>
      <c r="D50" s="355"/>
      <c r="E50" s="355"/>
    </row>
    <row r="51" spans="1:5" ht="29.25" customHeight="1" hidden="1">
      <c r="A51" s="28">
        <v>670</v>
      </c>
      <c r="B51" s="110" t="s">
        <v>14</v>
      </c>
      <c r="C51" s="38" t="s">
        <v>375</v>
      </c>
      <c r="D51" s="355">
        <f>SUM(D52)</f>
        <v>0</v>
      </c>
      <c r="E51" s="355">
        <f>SUM(E52)</f>
        <v>0</v>
      </c>
    </row>
    <row r="52" spans="1:5" ht="29.25" customHeight="1" hidden="1">
      <c r="A52" s="28">
        <v>670</v>
      </c>
      <c r="B52" s="110" t="s">
        <v>249</v>
      </c>
      <c r="C52" s="38" t="s">
        <v>137</v>
      </c>
      <c r="D52" s="360"/>
      <c r="E52" s="360"/>
    </row>
    <row r="53" spans="1:5" s="2" customFormat="1" ht="18.75" customHeight="1" hidden="1">
      <c r="A53" s="21">
        <v>670</v>
      </c>
      <c r="B53" s="26" t="s">
        <v>91</v>
      </c>
      <c r="C53" s="41" t="s">
        <v>92</v>
      </c>
      <c r="D53" s="257"/>
      <c r="E53" s="257"/>
    </row>
    <row r="54" spans="1:5" s="68" customFormat="1" ht="18" customHeight="1">
      <c r="A54" s="65">
        <v>670</v>
      </c>
      <c r="B54" s="66" t="s">
        <v>93</v>
      </c>
      <c r="C54" s="67" t="s">
        <v>94</v>
      </c>
      <c r="D54" s="348">
        <f>D55+D82</f>
        <v>6656.5</v>
      </c>
      <c r="E54" s="348">
        <f>E55+E82</f>
        <v>6505.3</v>
      </c>
    </row>
    <row r="55" spans="1:5" s="70" customFormat="1" ht="25.5">
      <c r="A55" s="69">
        <v>670</v>
      </c>
      <c r="B55" s="27" t="s">
        <v>95</v>
      </c>
      <c r="C55" s="41" t="s">
        <v>376</v>
      </c>
      <c r="D55" s="350">
        <f>SUM(D74,D63,D60,D56)</f>
        <v>6656.5</v>
      </c>
      <c r="E55" s="350">
        <f>SUM(E74,E63,E60,E56)</f>
        <v>6505.3</v>
      </c>
    </row>
    <row r="56" spans="1:5" s="70" customFormat="1" ht="14.25">
      <c r="A56" s="69">
        <v>670</v>
      </c>
      <c r="B56" s="27" t="s">
        <v>894</v>
      </c>
      <c r="C56" s="41" t="s">
        <v>638</v>
      </c>
      <c r="D56" s="350">
        <f>SUM(D57)</f>
        <v>6535.2</v>
      </c>
      <c r="E56" s="350">
        <f>SUM(E57)</f>
        <v>6381.7</v>
      </c>
    </row>
    <row r="57" spans="1:5" s="96" customFormat="1" ht="15">
      <c r="A57" s="94">
        <v>670</v>
      </c>
      <c r="B57" s="95" t="s">
        <v>895</v>
      </c>
      <c r="C57" s="61" t="s">
        <v>0</v>
      </c>
      <c r="D57" s="354">
        <f>SUM(D58:D59)</f>
        <v>6535.2</v>
      </c>
      <c r="E57" s="354">
        <f>SUM(E58:E59)</f>
        <v>6381.7</v>
      </c>
    </row>
    <row r="58" spans="1:5" ht="24.75" customHeight="1" hidden="1">
      <c r="A58" s="28">
        <v>670</v>
      </c>
      <c r="B58" s="29" t="s">
        <v>636</v>
      </c>
      <c r="C58" s="40" t="s">
        <v>593</v>
      </c>
      <c r="D58" s="360"/>
      <c r="E58" s="360"/>
    </row>
    <row r="59" spans="1:5" ht="24.75" customHeight="1">
      <c r="A59" s="28">
        <v>670</v>
      </c>
      <c r="B59" s="29" t="s">
        <v>878</v>
      </c>
      <c r="C59" s="40" t="s">
        <v>594</v>
      </c>
      <c r="D59" s="360">
        <v>6535.2</v>
      </c>
      <c r="E59" s="360">
        <v>6381.7</v>
      </c>
    </row>
    <row r="60" spans="1:5" ht="28.5" hidden="1">
      <c r="A60" s="35">
        <v>0</v>
      </c>
      <c r="B60" s="303" t="s">
        <v>901</v>
      </c>
      <c r="C60" s="303" t="s">
        <v>395</v>
      </c>
      <c r="D60" s="356">
        <f>D61</f>
        <v>0</v>
      </c>
      <c r="E60" s="356">
        <f>E61</f>
        <v>0</v>
      </c>
    </row>
    <row r="61" spans="1:5" ht="15" customHeight="1" hidden="1">
      <c r="A61" s="187">
        <v>0</v>
      </c>
      <c r="B61" s="188" t="s">
        <v>897</v>
      </c>
      <c r="C61" s="189" t="s">
        <v>240</v>
      </c>
      <c r="D61" s="356">
        <f>D62</f>
        <v>0</v>
      </c>
      <c r="E61" s="356">
        <f>E62</f>
        <v>0</v>
      </c>
    </row>
    <row r="62" spans="1:5" ht="15" hidden="1">
      <c r="A62" s="187">
        <v>0</v>
      </c>
      <c r="B62" s="190" t="s">
        <v>884</v>
      </c>
      <c r="C62" s="31" t="s">
        <v>545</v>
      </c>
      <c r="D62" s="294"/>
      <c r="E62" s="294"/>
    </row>
    <row r="63" spans="1:5" s="89" customFormat="1" ht="29.25" customHeight="1">
      <c r="A63" s="80">
        <v>670</v>
      </c>
      <c r="B63" s="101" t="s">
        <v>898</v>
      </c>
      <c r="C63" s="27" t="s">
        <v>639</v>
      </c>
      <c r="D63" s="351">
        <f>SUM(D64,D66)</f>
        <v>121.3</v>
      </c>
      <c r="E63" s="351">
        <f>SUM(E64,E66)</f>
        <v>123.6</v>
      </c>
    </row>
    <row r="64" spans="1:5" s="100" customFormat="1" ht="32.25" customHeight="1">
      <c r="A64" s="98">
        <v>670</v>
      </c>
      <c r="B64" s="99" t="s">
        <v>899</v>
      </c>
      <c r="C64" s="61" t="s">
        <v>1</v>
      </c>
      <c r="D64" s="357">
        <f>SUM(D65)</f>
        <v>88.3</v>
      </c>
      <c r="E64" s="357">
        <f>SUM(E65)</f>
        <v>90.6</v>
      </c>
    </row>
    <row r="65" spans="1:5" ht="25.5">
      <c r="A65" s="28">
        <v>670</v>
      </c>
      <c r="B65" s="472" t="s">
        <v>885</v>
      </c>
      <c r="C65" s="40" t="s">
        <v>546</v>
      </c>
      <c r="D65" s="360">
        <v>88.3</v>
      </c>
      <c r="E65" s="360">
        <v>90.6</v>
      </c>
    </row>
    <row r="66" spans="1:5" ht="27">
      <c r="A66" s="94">
        <v>670</v>
      </c>
      <c r="B66" s="186" t="s">
        <v>900</v>
      </c>
      <c r="C66" s="61" t="s">
        <v>396</v>
      </c>
      <c r="D66" s="357">
        <f>SUM(D67:D70)</f>
        <v>33</v>
      </c>
      <c r="E66" s="357">
        <f>SUM(E67:E70)</f>
        <v>33</v>
      </c>
    </row>
    <row r="67" spans="1:5" ht="38.25">
      <c r="A67" s="28">
        <v>670</v>
      </c>
      <c r="B67" s="378" t="s">
        <v>886</v>
      </c>
      <c r="C67" s="43" t="s">
        <v>558</v>
      </c>
      <c r="D67" s="360">
        <v>0.4</v>
      </c>
      <c r="E67" s="360">
        <v>0.4</v>
      </c>
    </row>
    <row r="68" spans="1:5" ht="76.5" hidden="1">
      <c r="A68" s="28">
        <v>670</v>
      </c>
      <c r="B68" s="472" t="s">
        <v>637</v>
      </c>
      <c r="C68" s="40" t="s">
        <v>557</v>
      </c>
      <c r="D68" s="360"/>
      <c r="E68" s="360"/>
    </row>
    <row r="69" spans="1:5" ht="63.75">
      <c r="A69" s="28">
        <v>670</v>
      </c>
      <c r="B69" s="472" t="s">
        <v>886</v>
      </c>
      <c r="C69" s="649" t="s">
        <v>811</v>
      </c>
      <c r="D69" s="360">
        <v>2</v>
      </c>
      <c r="E69" s="360">
        <v>2</v>
      </c>
    </row>
    <row r="70" spans="1:5" ht="51">
      <c r="A70" s="28">
        <v>670</v>
      </c>
      <c r="B70" s="472" t="s">
        <v>886</v>
      </c>
      <c r="C70" s="649" t="s">
        <v>810</v>
      </c>
      <c r="D70" s="360">
        <v>30.6</v>
      </c>
      <c r="E70" s="360">
        <v>30.6</v>
      </c>
    </row>
    <row r="71" spans="1:5" s="62" customFormat="1" ht="27" hidden="1">
      <c r="A71" s="59">
        <v>670</v>
      </c>
      <c r="B71" s="60" t="s">
        <v>2</v>
      </c>
      <c r="C71" s="61" t="s">
        <v>3</v>
      </c>
      <c r="D71" s="260">
        <f>SUM(D72:D73)</f>
        <v>0</v>
      </c>
      <c r="E71" s="260">
        <f>SUM(E72:E73)</f>
        <v>0</v>
      </c>
    </row>
    <row r="72" spans="1:5" ht="38.25" hidden="1">
      <c r="A72" s="28">
        <v>670</v>
      </c>
      <c r="B72" s="29" t="s">
        <v>4</v>
      </c>
      <c r="C72" s="40" t="s">
        <v>5</v>
      </c>
      <c r="D72" s="252"/>
      <c r="E72" s="252"/>
    </row>
    <row r="73" spans="1:5" ht="25.5" hidden="1">
      <c r="A73" s="28">
        <v>670</v>
      </c>
      <c r="B73" s="29" t="s">
        <v>6</v>
      </c>
      <c r="C73" s="40" t="s">
        <v>7</v>
      </c>
      <c r="D73" s="252">
        <v>0</v>
      </c>
      <c r="E73" s="252">
        <v>0</v>
      </c>
    </row>
    <row r="74" spans="1:5" s="102" customFormat="1" ht="14.25" hidden="1">
      <c r="A74" s="80">
        <v>670</v>
      </c>
      <c r="B74" s="101" t="s">
        <v>120</v>
      </c>
      <c r="C74" s="27" t="s">
        <v>121</v>
      </c>
      <c r="D74" s="259">
        <f>SUM(D75,D79)</f>
        <v>0</v>
      </c>
      <c r="E74" s="259">
        <f>SUM(E75,E79)</f>
        <v>0</v>
      </c>
    </row>
    <row r="75" spans="1:5" s="89" customFormat="1" ht="21" customHeight="1" hidden="1">
      <c r="A75" s="87">
        <v>670</v>
      </c>
      <c r="B75" s="97" t="s">
        <v>8</v>
      </c>
      <c r="C75" s="61" t="s">
        <v>9</v>
      </c>
      <c r="D75" s="261">
        <f>SUM(D76)</f>
        <v>0</v>
      </c>
      <c r="E75" s="261">
        <f>SUM(E76)</f>
        <v>0</v>
      </c>
    </row>
    <row r="76" spans="1:5" ht="29.25" customHeight="1" hidden="1">
      <c r="A76" s="28">
        <v>670</v>
      </c>
      <c r="B76" s="29" t="s">
        <v>10</v>
      </c>
      <c r="C76" s="103" t="s">
        <v>406</v>
      </c>
      <c r="D76" s="252">
        <f>SUM(D77:D78)</f>
        <v>0</v>
      </c>
      <c r="E76" s="252">
        <f>SUM(E77:E78)</f>
        <v>0</v>
      </c>
    </row>
    <row r="77" spans="1:5" ht="13.5" customHeight="1" hidden="1">
      <c r="A77" s="28"/>
      <c r="B77" s="29"/>
      <c r="C77" s="191" t="s">
        <v>241</v>
      </c>
      <c r="D77" s="294"/>
      <c r="E77" s="294"/>
    </row>
    <row r="78" spans="1:5" ht="13.5" customHeight="1" hidden="1">
      <c r="A78" s="28"/>
      <c r="B78" s="192"/>
      <c r="C78" s="191" t="s">
        <v>242</v>
      </c>
      <c r="D78" s="252"/>
      <c r="E78" s="252"/>
    </row>
    <row r="79" spans="1:5" s="75" customFormat="1" ht="13.5" customHeight="1" hidden="1">
      <c r="A79" s="73">
        <v>670</v>
      </c>
      <c r="B79" s="74" t="s">
        <v>8</v>
      </c>
      <c r="C79" s="61" t="s">
        <v>9</v>
      </c>
      <c r="D79" s="262">
        <f>SUM(D80:D81)</f>
        <v>0</v>
      </c>
      <c r="E79" s="262">
        <f>SUM(E80:E81)</f>
        <v>0</v>
      </c>
    </row>
    <row r="80" spans="1:5" ht="29.25" customHeight="1" hidden="1">
      <c r="A80" s="28">
        <v>670</v>
      </c>
      <c r="B80" s="29" t="s">
        <v>10</v>
      </c>
      <c r="C80" s="103" t="s">
        <v>397</v>
      </c>
      <c r="D80" s="360"/>
      <c r="E80" s="360"/>
    </row>
    <row r="81" spans="1:5" ht="29.25" customHeight="1" hidden="1">
      <c r="A81" s="28">
        <v>670</v>
      </c>
      <c r="B81" s="29" t="s">
        <v>10</v>
      </c>
      <c r="C81" s="103" t="s">
        <v>406</v>
      </c>
      <c r="D81" s="294"/>
      <c r="E81" s="294"/>
    </row>
    <row r="82" spans="1:5" s="68" customFormat="1" ht="15.75" hidden="1">
      <c r="A82" s="65">
        <v>0</v>
      </c>
      <c r="B82" s="68" t="s">
        <v>399</v>
      </c>
      <c r="C82" s="68" t="s">
        <v>400</v>
      </c>
      <c r="D82" s="258">
        <f>SUM(D83)</f>
        <v>0</v>
      </c>
      <c r="E82" s="258">
        <f>SUM(E83)</f>
        <v>0</v>
      </c>
    </row>
    <row r="83" spans="1:5" s="89" customFormat="1" ht="13.5" hidden="1">
      <c r="A83" s="87">
        <v>0</v>
      </c>
      <c r="B83" s="97" t="s">
        <v>64</v>
      </c>
      <c r="C83" s="61" t="s">
        <v>65</v>
      </c>
      <c r="D83" s="261">
        <f>SUM(D84)</f>
        <v>0</v>
      </c>
      <c r="E83" s="261">
        <f>SUM(E84)</f>
        <v>0</v>
      </c>
    </row>
    <row r="84" spans="1:5" s="91" customFormat="1" ht="15" hidden="1">
      <c r="A84" s="108"/>
      <c r="B84" s="109" t="s">
        <v>401</v>
      </c>
      <c r="C84" s="40" t="s">
        <v>65</v>
      </c>
      <c r="D84" s="382"/>
      <c r="E84" s="382"/>
    </row>
    <row r="85" spans="1:5" ht="25.5" customHeight="1">
      <c r="A85" s="28"/>
      <c r="B85" s="29"/>
      <c r="C85" s="145" t="s">
        <v>103</v>
      </c>
      <c r="D85" s="348">
        <f>D9+D54</f>
        <v>9841.3</v>
      </c>
      <c r="E85" s="348">
        <f>E9+E54</f>
        <v>9764.8</v>
      </c>
    </row>
    <row r="86" spans="1:5" ht="15">
      <c r="A86" s="20"/>
      <c r="B86" s="22"/>
      <c r="C86" s="22"/>
      <c r="D86" s="193"/>
      <c r="E86" s="193"/>
    </row>
    <row r="87" spans="1:5" ht="15">
      <c r="A87" s="24"/>
      <c r="B87" s="24"/>
      <c r="C87" s="24"/>
      <c r="D87" s="193"/>
      <c r="E87" s="193"/>
    </row>
    <row r="88" spans="1:5" ht="15">
      <c r="A88" s="24"/>
      <c r="B88" s="24"/>
      <c r="C88" s="24"/>
      <c r="D88" s="193"/>
      <c r="E88" s="193"/>
    </row>
    <row r="89" spans="1:5" ht="15">
      <c r="A89" s="24"/>
      <c r="B89" s="24"/>
      <c r="C89" s="24"/>
      <c r="D89" s="193"/>
      <c r="E89" s="193"/>
    </row>
    <row r="90" spans="1:5" ht="15">
      <c r="A90" s="24"/>
      <c r="B90" s="24"/>
      <c r="C90" s="24"/>
      <c r="D90" s="193"/>
      <c r="E90" s="193"/>
    </row>
    <row r="91" spans="1:5" ht="15">
      <c r="A91" s="24"/>
      <c r="B91" s="24"/>
      <c r="C91" s="24"/>
      <c r="D91" s="193"/>
      <c r="E91" s="193"/>
    </row>
    <row r="92" spans="1:5" ht="15">
      <c r="A92" s="24"/>
      <c r="B92" s="24"/>
      <c r="C92" s="24"/>
      <c r="D92" s="193"/>
      <c r="E92" s="193"/>
    </row>
    <row r="93" spans="1:5" ht="15">
      <c r="A93" s="24"/>
      <c r="B93" s="24"/>
      <c r="C93" s="24"/>
      <c r="D93" s="193"/>
      <c r="E93" s="193"/>
    </row>
    <row r="94" spans="1:5" ht="15">
      <c r="A94" s="24"/>
      <c r="B94" s="24"/>
      <c r="C94" s="24"/>
      <c r="D94" s="193"/>
      <c r="E94" s="193"/>
    </row>
    <row r="95" spans="1:5" ht="15">
      <c r="A95" s="24"/>
      <c r="B95" s="24"/>
      <c r="C95" s="24"/>
      <c r="D95" s="193"/>
      <c r="E95" s="193"/>
    </row>
    <row r="96" spans="1:5" ht="15">
      <c r="A96" s="24"/>
      <c r="B96" s="24"/>
      <c r="C96" s="24"/>
      <c r="D96" s="193"/>
      <c r="E96" s="193"/>
    </row>
    <row r="97" spans="1:5" ht="15">
      <c r="A97" s="24"/>
      <c r="B97" s="24"/>
      <c r="C97" s="24"/>
      <c r="D97" s="193"/>
      <c r="E97" s="193"/>
    </row>
    <row r="98" spans="1:5" ht="15">
      <c r="A98" s="24"/>
      <c r="B98" s="24"/>
      <c r="C98" s="24"/>
      <c r="D98" s="193"/>
      <c r="E98" s="193"/>
    </row>
    <row r="99" spans="1:5" ht="15">
      <c r="A99" s="24"/>
      <c r="B99" s="24"/>
      <c r="C99" s="24"/>
      <c r="D99" s="193"/>
      <c r="E99" s="193"/>
    </row>
    <row r="100" spans="1:5" ht="15">
      <c r="A100" s="24"/>
      <c r="B100" s="24"/>
      <c r="C100" s="24"/>
      <c r="D100" s="193"/>
      <c r="E100" s="193"/>
    </row>
    <row r="101" spans="1:5" ht="15">
      <c r="A101" s="24"/>
      <c r="B101" s="24"/>
      <c r="C101" s="24"/>
      <c r="D101" s="193"/>
      <c r="E101" s="193"/>
    </row>
    <row r="102" spans="1:5" ht="15">
      <c r="A102" s="24"/>
      <c r="B102" s="24"/>
      <c r="C102" s="24"/>
      <c r="D102" s="193"/>
      <c r="E102" s="193"/>
    </row>
    <row r="103" spans="1:5" ht="15">
      <c r="A103" s="24"/>
      <c r="B103" s="24"/>
      <c r="C103" s="24"/>
      <c r="D103" s="193"/>
      <c r="E103" s="193"/>
    </row>
    <row r="104" spans="1:5" ht="15">
      <c r="A104" s="24"/>
      <c r="B104" s="24"/>
      <c r="C104" s="24"/>
      <c r="D104" s="193"/>
      <c r="E104" s="193"/>
    </row>
    <row r="105" spans="1:5" ht="15">
      <c r="A105" s="24"/>
      <c r="B105" s="24"/>
      <c r="C105" s="24"/>
      <c r="D105" s="193"/>
      <c r="E105" s="193"/>
    </row>
    <row r="106" spans="1:5" ht="15">
      <c r="A106" s="24"/>
      <c r="B106" s="24"/>
      <c r="C106" s="24"/>
      <c r="D106" s="193"/>
      <c r="E106" s="193"/>
    </row>
    <row r="107" spans="1:5" ht="15">
      <c r="A107" s="24"/>
      <c r="B107" s="24"/>
      <c r="C107" s="24"/>
      <c r="D107" s="193"/>
      <c r="E107" s="193"/>
    </row>
    <row r="108" spans="1:5" ht="15">
      <c r="A108" s="24"/>
      <c r="B108" s="24"/>
      <c r="C108" s="24"/>
      <c r="D108" s="193"/>
      <c r="E108" s="193"/>
    </row>
    <row r="109" spans="1:5" ht="15">
      <c r="A109" s="24"/>
      <c r="B109" s="24"/>
      <c r="C109" s="24"/>
      <c r="D109" s="193"/>
      <c r="E109" s="193"/>
    </row>
    <row r="110" spans="1:5" ht="15">
      <c r="A110" s="24"/>
      <c r="B110" s="24"/>
      <c r="C110" s="24"/>
      <c r="D110" s="193"/>
      <c r="E110" s="193"/>
    </row>
    <row r="111" spans="1:5" ht="15">
      <c r="A111" s="24"/>
      <c r="B111" s="24"/>
      <c r="C111" s="24"/>
      <c r="D111" s="193"/>
      <c r="E111" s="193"/>
    </row>
    <row r="112" spans="1:5" ht="15">
      <c r="A112" s="24"/>
      <c r="B112" s="24"/>
      <c r="C112" s="24"/>
      <c r="D112" s="193"/>
      <c r="E112" s="193"/>
    </row>
    <row r="113" spans="1:5" ht="15">
      <c r="A113" s="24"/>
      <c r="B113" s="24"/>
      <c r="C113" s="24"/>
      <c r="D113" s="193"/>
      <c r="E113" s="193"/>
    </row>
    <row r="114" spans="1:5" ht="15">
      <c r="A114" s="24"/>
      <c r="B114" s="24"/>
      <c r="C114" s="24"/>
      <c r="D114" s="193"/>
      <c r="E114" s="193"/>
    </row>
    <row r="115" spans="1:5" ht="15">
      <c r="A115" s="24"/>
      <c r="B115" s="24"/>
      <c r="C115" s="24"/>
      <c r="D115" s="193"/>
      <c r="E115" s="193"/>
    </row>
    <row r="116" spans="1:5" ht="15">
      <c r="A116" s="24"/>
      <c r="B116" s="24"/>
      <c r="C116" s="24"/>
      <c r="D116" s="193"/>
      <c r="E116" s="193"/>
    </row>
    <row r="117" spans="1:5" ht="15">
      <c r="A117" s="24"/>
      <c r="B117" s="24"/>
      <c r="C117" s="24"/>
      <c r="D117" s="193"/>
      <c r="E117" s="193"/>
    </row>
    <row r="118" spans="1:5" ht="15">
      <c r="A118" s="24"/>
      <c r="B118" s="24"/>
      <c r="C118" s="24"/>
      <c r="D118" s="193"/>
      <c r="E118" s="193"/>
    </row>
    <row r="119" spans="1:5" ht="15">
      <c r="A119" s="24"/>
      <c r="B119" s="24"/>
      <c r="C119" s="24"/>
      <c r="D119" s="193"/>
      <c r="E119" s="193"/>
    </row>
    <row r="120" spans="1:5" ht="15">
      <c r="A120" s="24"/>
      <c r="B120" s="24"/>
      <c r="C120" s="24"/>
      <c r="D120" s="193"/>
      <c r="E120" s="193"/>
    </row>
    <row r="121" spans="1:5" ht="15">
      <c r="A121" s="24"/>
      <c r="B121" s="24"/>
      <c r="C121" s="24"/>
      <c r="D121" s="193"/>
      <c r="E121" s="193"/>
    </row>
    <row r="122" spans="1:5" ht="15">
      <c r="A122" s="24"/>
      <c r="B122" s="24"/>
      <c r="C122" s="24"/>
      <c r="D122" s="193"/>
      <c r="E122" s="193"/>
    </row>
    <row r="123" spans="1:5" ht="15">
      <c r="A123" s="24"/>
      <c r="B123" s="24"/>
      <c r="C123" s="24"/>
      <c r="D123" s="193"/>
      <c r="E123" s="193"/>
    </row>
    <row r="124" spans="1:5" ht="15">
      <c r="A124" s="24"/>
      <c r="B124" s="24"/>
      <c r="C124" s="24"/>
      <c r="D124" s="193"/>
      <c r="E124" s="193"/>
    </row>
    <row r="125" spans="1:5" ht="15">
      <c r="A125" s="24"/>
      <c r="B125" s="24"/>
      <c r="C125" s="24"/>
      <c r="D125" s="193"/>
      <c r="E125" s="193"/>
    </row>
    <row r="126" spans="1:5" ht="15">
      <c r="A126" s="24"/>
      <c r="B126" s="24"/>
      <c r="C126" s="24"/>
      <c r="D126" s="193"/>
      <c r="E126" s="193"/>
    </row>
    <row r="127" spans="1:5" ht="15">
      <c r="A127" s="24"/>
      <c r="B127" s="24"/>
      <c r="C127" s="24"/>
      <c r="D127" s="193"/>
      <c r="E127" s="193"/>
    </row>
    <row r="128" spans="1:5" ht="15">
      <c r="A128" s="24"/>
      <c r="B128" s="24"/>
      <c r="C128" s="24"/>
      <c r="D128" s="193"/>
      <c r="E128" s="193"/>
    </row>
    <row r="129" spans="1:5" ht="15">
      <c r="A129" s="24"/>
      <c r="B129" s="24"/>
      <c r="C129" s="24"/>
      <c r="D129" s="193"/>
      <c r="E129" s="193"/>
    </row>
    <row r="130" spans="1:5" ht="15">
      <c r="A130" s="24"/>
      <c r="B130" s="24"/>
      <c r="C130" s="24"/>
      <c r="D130" s="193"/>
      <c r="E130" s="193"/>
    </row>
    <row r="131" spans="1:5" ht="15">
      <c r="A131" s="24"/>
      <c r="B131" s="24"/>
      <c r="C131" s="24"/>
      <c r="D131" s="193"/>
      <c r="E131" s="193"/>
    </row>
    <row r="132" spans="1:5" ht="15">
      <c r="A132" s="24"/>
      <c r="B132" s="24"/>
      <c r="C132" s="24"/>
      <c r="D132" s="193"/>
      <c r="E132" s="193"/>
    </row>
    <row r="133" spans="1:5" ht="15">
      <c r="A133" s="24"/>
      <c r="B133" s="24"/>
      <c r="C133" s="24"/>
      <c r="D133" s="193"/>
      <c r="E133" s="193"/>
    </row>
    <row r="134" spans="1:5" ht="15">
      <c r="A134" s="24"/>
      <c r="B134" s="24"/>
      <c r="C134" s="24"/>
      <c r="D134" s="193"/>
      <c r="E134" s="193"/>
    </row>
    <row r="135" spans="1:5" ht="15">
      <c r="A135" s="24"/>
      <c r="B135" s="24"/>
      <c r="C135" s="24"/>
      <c r="D135" s="193"/>
      <c r="E135" s="193"/>
    </row>
    <row r="136" spans="1:5" ht="15">
      <c r="A136" s="24"/>
      <c r="B136" s="24"/>
      <c r="C136" s="24"/>
      <c r="D136" s="193"/>
      <c r="E136" s="193"/>
    </row>
    <row r="137" spans="1:5" ht="15">
      <c r="A137" s="24"/>
      <c r="B137" s="24"/>
      <c r="C137" s="24"/>
      <c r="D137" s="193"/>
      <c r="E137" s="193"/>
    </row>
    <row r="138" spans="1:5" ht="15">
      <c r="A138" s="24"/>
      <c r="B138" s="24"/>
      <c r="C138" s="24"/>
      <c r="D138" s="193"/>
      <c r="E138" s="193"/>
    </row>
    <row r="139" spans="1:5" ht="15">
      <c r="A139" s="24"/>
      <c r="B139" s="24"/>
      <c r="C139" s="24"/>
      <c r="D139" s="193"/>
      <c r="E139" s="193"/>
    </row>
    <row r="140" spans="1:5" ht="15">
      <c r="A140" s="24"/>
      <c r="B140" s="24"/>
      <c r="C140" s="24"/>
      <c r="D140" s="193"/>
      <c r="E140" s="193"/>
    </row>
    <row r="141" spans="1:5" ht="15">
      <c r="A141" s="24"/>
      <c r="B141" s="24"/>
      <c r="C141" s="24"/>
      <c r="D141" s="193"/>
      <c r="E141" s="193"/>
    </row>
    <row r="142" spans="1:5" ht="15">
      <c r="A142" s="24"/>
      <c r="B142" s="24"/>
      <c r="C142" s="24"/>
      <c r="D142" s="193"/>
      <c r="E142" s="193"/>
    </row>
    <row r="143" spans="1:5" ht="15">
      <c r="A143" s="24"/>
      <c r="B143" s="24"/>
      <c r="C143" s="24"/>
      <c r="D143" s="193"/>
      <c r="E143" s="193"/>
    </row>
    <row r="144" spans="1:5" ht="15">
      <c r="A144" s="24"/>
      <c r="B144" s="24"/>
      <c r="C144" s="24"/>
      <c r="D144" s="193"/>
      <c r="E144" s="193"/>
    </row>
    <row r="145" spans="1:5" ht="15">
      <c r="A145" s="24"/>
      <c r="B145" s="24"/>
      <c r="C145" s="24"/>
      <c r="D145" s="193"/>
      <c r="E145" s="193"/>
    </row>
    <row r="146" spans="1:5" ht="15">
      <c r="A146" s="24"/>
      <c r="B146" s="24"/>
      <c r="C146" s="24"/>
      <c r="D146" s="193"/>
      <c r="E146" s="193"/>
    </row>
    <row r="147" spans="1:5" ht="15">
      <c r="A147" s="24"/>
      <c r="B147" s="24"/>
      <c r="C147" s="24"/>
      <c r="D147" s="193"/>
      <c r="E147" s="193"/>
    </row>
    <row r="148" spans="1:5" ht="15">
      <c r="A148" s="24"/>
      <c r="B148" s="24"/>
      <c r="C148" s="24"/>
      <c r="D148" s="193"/>
      <c r="E148" s="193"/>
    </row>
    <row r="149" spans="1:5" ht="15">
      <c r="A149" s="24"/>
      <c r="B149" s="24"/>
      <c r="C149" s="24"/>
      <c r="D149" s="193"/>
      <c r="E149" s="193"/>
    </row>
    <row r="150" spans="1:5" ht="15">
      <c r="A150" s="24"/>
      <c r="B150" s="24"/>
      <c r="C150" s="24"/>
      <c r="D150" s="193"/>
      <c r="E150" s="193"/>
    </row>
    <row r="151" spans="1:5" ht="15">
      <c r="A151" s="24"/>
      <c r="B151" s="24"/>
      <c r="C151" s="24"/>
      <c r="D151" s="193"/>
      <c r="E151" s="193"/>
    </row>
    <row r="152" spans="1:5" ht="15">
      <c r="A152" s="24"/>
      <c r="B152" s="24"/>
      <c r="C152" s="24"/>
      <c r="D152" s="193"/>
      <c r="E152" s="193"/>
    </row>
    <row r="153" spans="1:5" ht="15">
      <c r="A153" s="24"/>
      <c r="B153" s="24"/>
      <c r="C153" s="24"/>
      <c r="D153" s="193"/>
      <c r="E153" s="193"/>
    </row>
    <row r="154" spans="1:5" ht="15">
      <c r="A154" s="24"/>
      <c r="B154" s="24"/>
      <c r="C154" s="24"/>
      <c r="D154" s="193"/>
      <c r="E154" s="193"/>
    </row>
    <row r="155" spans="1:5" ht="15">
      <c r="A155" s="24"/>
      <c r="B155" s="24"/>
      <c r="C155" s="24"/>
      <c r="D155" s="193"/>
      <c r="E155" s="193"/>
    </row>
    <row r="156" spans="1:5" ht="15">
      <c r="A156" s="24"/>
      <c r="B156" s="24"/>
      <c r="C156" s="24"/>
      <c r="D156" s="193"/>
      <c r="E156" s="193"/>
    </row>
    <row r="157" spans="1:5" ht="15">
      <c r="A157" s="24"/>
      <c r="B157" s="24"/>
      <c r="C157" s="24"/>
      <c r="D157" s="193"/>
      <c r="E157" s="193"/>
    </row>
    <row r="158" spans="1:5" ht="15">
      <c r="A158" s="24"/>
      <c r="B158" s="24"/>
      <c r="C158" s="24"/>
      <c r="D158" s="193"/>
      <c r="E158" s="193"/>
    </row>
    <row r="159" spans="1:5" ht="15">
      <c r="A159" s="24"/>
      <c r="B159" s="24"/>
      <c r="C159" s="24"/>
      <c r="D159" s="193"/>
      <c r="E159" s="193"/>
    </row>
    <row r="160" spans="1:5" ht="15">
      <c r="A160" s="24"/>
      <c r="B160" s="24"/>
      <c r="C160" s="24"/>
      <c r="D160" s="193"/>
      <c r="E160" s="193"/>
    </row>
    <row r="161" spans="1:5" ht="15">
      <c r="A161" s="24"/>
      <c r="B161" s="24"/>
      <c r="C161" s="24"/>
      <c r="D161" s="193"/>
      <c r="E161" s="193"/>
    </row>
    <row r="162" spans="1:5" ht="15">
      <c r="A162" s="24"/>
      <c r="B162" s="24"/>
      <c r="C162" s="24"/>
      <c r="D162" s="193"/>
      <c r="E162" s="193"/>
    </row>
    <row r="163" spans="1:5" ht="15">
      <c r="A163" s="24"/>
      <c r="B163" s="24"/>
      <c r="C163" s="24"/>
      <c r="D163" s="193"/>
      <c r="E163" s="193"/>
    </row>
    <row r="164" spans="1:5" ht="15">
      <c r="A164" s="24"/>
      <c r="B164" s="24"/>
      <c r="C164" s="24"/>
      <c r="D164" s="193"/>
      <c r="E164" s="193"/>
    </row>
    <row r="165" spans="1:5" ht="15">
      <c r="A165" s="24"/>
      <c r="B165" s="24"/>
      <c r="C165" s="24"/>
      <c r="D165" s="193"/>
      <c r="E165" s="193"/>
    </row>
    <row r="166" spans="1:5" ht="15">
      <c r="A166" s="24"/>
      <c r="B166" s="24"/>
      <c r="C166" s="24"/>
      <c r="D166" s="193"/>
      <c r="E166" s="193"/>
    </row>
    <row r="167" spans="1:5" ht="15">
      <c r="A167" s="24"/>
      <c r="B167" s="24"/>
      <c r="C167" s="24"/>
      <c r="D167" s="193"/>
      <c r="E167" s="193"/>
    </row>
    <row r="168" spans="1:5" ht="15">
      <c r="A168" s="24"/>
      <c r="B168" s="24"/>
      <c r="C168" s="24"/>
      <c r="D168" s="193"/>
      <c r="E168" s="193"/>
    </row>
    <row r="169" spans="1:5" ht="15">
      <c r="A169" s="24"/>
      <c r="B169" s="24"/>
      <c r="C169" s="24"/>
      <c r="D169" s="193"/>
      <c r="E169" s="193"/>
    </row>
    <row r="170" spans="1:5" ht="15">
      <c r="A170" s="24"/>
      <c r="B170" s="24"/>
      <c r="C170" s="24"/>
      <c r="D170" s="193"/>
      <c r="E170" s="193"/>
    </row>
    <row r="171" spans="1:5" ht="15">
      <c r="A171" s="24"/>
      <c r="B171" s="24"/>
      <c r="C171" s="24"/>
      <c r="D171" s="193"/>
      <c r="E171" s="193"/>
    </row>
    <row r="172" spans="1:5" ht="15">
      <c r="A172" s="24"/>
      <c r="B172" s="24"/>
      <c r="C172" s="24"/>
      <c r="D172" s="193"/>
      <c r="E172" s="193"/>
    </row>
    <row r="173" spans="1:5" ht="15">
      <c r="A173" s="24"/>
      <c r="B173" s="24"/>
      <c r="C173" s="24"/>
      <c r="D173" s="193"/>
      <c r="E173" s="193"/>
    </row>
    <row r="174" spans="1:5" ht="15">
      <c r="A174" s="24"/>
      <c r="B174" s="24"/>
      <c r="C174" s="24"/>
      <c r="D174" s="193"/>
      <c r="E174" s="193"/>
    </row>
    <row r="175" spans="1:5" ht="15">
      <c r="A175" s="24"/>
      <c r="B175" s="24"/>
      <c r="C175" s="24"/>
      <c r="D175" s="193"/>
      <c r="E175" s="193"/>
    </row>
    <row r="176" spans="1:5" ht="15">
      <c r="A176" s="24"/>
      <c r="B176" s="24"/>
      <c r="C176" s="24"/>
      <c r="D176" s="193"/>
      <c r="E176" s="193"/>
    </row>
    <row r="177" spans="1:5" ht="15">
      <c r="A177" s="24"/>
      <c r="B177" s="24"/>
      <c r="C177" s="24"/>
      <c r="D177" s="193"/>
      <c r="E177" s="193"/>
    </row>
    <row r="178" spans="1:5" ht="15">
      <c r="A178" s="24"/>
      <c r="B178" s="24"/>
      <c r="C178" s="24"/>
      <c r="D178" s="193"/>
      <c r="E178" s="193"/>
    </row>
    <row r="179" spans="1:5" ht="15">
      <c r="A179" s="24"/>
      <c r="B179" s="24"/>
      <c r="C179" s="24"/>
      <c r="D179" s="193"/>
      <c r="E179" s="193"/>
    </row>
    <row r="180" spans="1:5" ht="15">
      <c r="A180" s="24"/>
      <c r="B180" s="24"/>
      <c r="C180" s="24"/>
      <c r="D180" s="193"/>
      <c r="E180" s="193"/>
    </row>
    <row r="181" spans="1:5" ht="15">
      <c r="A181" s="24"/>
      <c r="B181" s="24"/>
      <c r="C181" s="24"/>
      <c r="D181" s="193"/>
      <c r="E181" s="193"/>
    </row>
    <row r="182" spans="1:5" ht="15">
      <c r="A182" s="24"/>
      <c r="B182" s="24"/>
      <c r="C182" s="24"/>
      <c r="D182" s="193"/>
      <c r="E182" s="193"/>
    </row>
    <row r="183" spans="1:5" ht="15">
      <c r="A183" s="24"/>
      <c r="B183" s="24"/>
      <c r="C183" s="24"/>
      <c r="D183" s="193"/>
      <c r="E183" s="193"/>
    </row>
    <row r="184" spans="1:5" ht="15">
      <c r="A184" s="24"/>
      <c r="B184" s="24"/>
      <c r="C184" s="24"/>
      <c r="D184" s="193"/>
      <c r="E184" s="193"/>
    </row>
    <row r="185" spans="1:5" ht="15">
      <c r="A185" s="24"/>
      <c r="B185" s="24"/>
      <c r="C185" s="24"/>
      <c r="D185" s="193"/>
      <c r="E185" s="193"/>
    </row>
    <row r="186" spans="1:5" ht="15">
      <c r="A186" s="24"/>
      <c r="B186" s="24"/>
      <c r="C186" s="24"/>
      <c r="D186" s="193"/>
      <c r="E186" s="193"/>
    </row>
    <row r="187" spans="1:5" ht="15">
      <c r="A187" s="24"/>
      <c r="B187" s="24"/>
      <c r="C187" s="24"/>
      <c r="D187" s="193"/>
      <c r="E187" s="193"/>
    </row>
    <row r="188" spans="1:5" ht="15">
      <c r="A188" s="24"/>
      <c r="B188" s="24"/>
      <c r="C188" s="24"/>
      <c r="D188" s="193"/>
      <c r="E188" s="193"/>
    </row>
    <row r="189" spans="1:5" ht="15">
      <c r="A189" s="24"/>
      <c r="B189" s="24"/>
      <c r="C189" s="24"/>
      <c r="D189" s="193"/>
      <c r="E189" s="193"/>
    </row>
    <row r="190" spans="1:5" ht="15">
      <c r="A190" s="24"/>
      <c r="B190" s="24"/>
      <c r="C190" s="24"/>
      <c r="D190" s="193"/>
      <c r="E190" s="193"/>
    </row>
    <row r="191" spans="1:5" ht="15">
      <c r="A191" s="24"/>
      <c r="B191" s="24"/>
      <c r="C191" s="24"/>
      <c r="D191" s="193"/>
      <c r="E191" s="193"/>
    </row>
    <row r="192" spans="1:5" ht="15">
      <c r="A192" s="24"/>
      <c r="B192" s="24"/>
      <c r="C192" s="24"/>
      <c r="D192" s="193"/>
      <c r="E192" s="193"/>
    </row>
    <row r="193" spans="1:5" ht="15">
      <c r="A193" s="24"/>
      <c r="B193" s="24"/>
      <c r="C193" s="24"/>
      <c r="D193" s="193"/>
      <c r="E193" s="193"/>
    </row>
    <row r="194" spans="1:5" ht="15">
      <c r="A194" s="24"/>
      <c r="B194" s="24"/>
      <c r="C194" s="24"/>
      <c r="D194" s="193"/>
      <c r="E194" s="193"/>
    </row>
    <row r="195" spans="1:5" ht="15">
      <c r="A195" s="24"/>
      <c r="B195" s="24"/>
      <c r="C195" s="24"/>
      <c r="D195" s="193"/>
      <c r="E195" s="193"/>
    </row>
    <row r="196" spans="1:5" ht="15">
      <c r="A196" s="24"/>
      <c r="B196" s="24"/>
      <c r="C196" s="24"/>
      <c r="D196" s="193"/>
      <c r="E196" s="193"/>
    </row>
    <row r="197" spans="1:5" ht="15">
      <c r="A197" s="24"/>
      <c r="B197" s="24"/>
      <c r="C197" s="24"/>
      <c r="D197" s="193"/>
      <c r="E197" s="193"/>
    </row>
    <row r="198" spans="1:5" ht="15">
      <c r="A198" s="24"/>
      <c r="B198" s="24"/>
      <c r="C198" s="24"/>
      <c r="D198" s="193"/>
      <c r="E198" s="193"/>
    </row>
    <row r="199" spans="1:5" ht="15">
      <c r="A199" s="24"/>
      <c r="B199" s="24"/>
      <c r="C199" s="24"/>
      <c r="D199" s="193"/>
      <c r="E199" s="193"/>
    </row>
    <row r="200" spans="1:5" ht="15">
      <c r="A200" s="24"/>
      <c r="B200" s="24"/>
      <c r="C200" s="24"/>
      <c r="D200" s="193"/>
      <c r="E200" s="193"/>
    </row>
    <row r="201" spans="1:5" ht="15">
      <c r="A201" s="24"/>
      <c r="B201" s="24"/>
      <c r="C201" s="24"/>
      <c r="D201" s="193"/>
      <c r="E201" s="193"/>
    </row>
    <row r="202" spans="1:5" ht="15">
      <c r="A202" s="24"/>
      <c r="B202" s="24"/>
      <c r="C202" s="24"/>
      <c r="D202" s="193"/>
      <c r="E202" s="193"/>
    </row>
    <row r="203" spans="1:5" ht="15">
      <c r="A203" s="24"/>
      <c r="B203" s="24"/>
      <c r="C203" s="24"/>
      <c r="D203" s="193"/>
      <c r="E203" s="193"/>
    </row>
    <row r="204" spans="1:5" ht="15">
      <c r="A204" s="24"/>
      <c r="B204" s="24"/>
      <c r="C204" s="24"/>
      <c r="D204" s="193"/>
      <c r="E204" s="193"/>
    </row>
    <row r="205" spans="1:5" ht="15">
      <c r="A205" s="24"/>
      <c r="B205" s="24"/>
      <c r="C205" s="24"/>
      <c r="D205" s="193"/>
      <c r="E205" s="193"/>
    </row>
    <row r="206" spans="1:5" ht="15">
      <c r="A206" s="24"/>
      <c r="B206" s="24"/>
      <c r="C206" s="24"/>
      <c r="D206" s="193"/>
      <c r="E206" s="193"/>
    </row>
    <row r="207" spans="1:5" ht="15">
      <c r="A207" s="24"/>
      <c r="B207" s="24"/>
      <c r="C207" s="24"/>
      <c r="D207" s="193"/>
      <c r="E207" s="193"/>
    </row>
    <row r="208" spans="1:5" ht="15">
      <c r="A208" s="24"/>
      <c r="B208" s="24"/>
      <c r="C208" s="24"/>
      <c r="D208" s="193"/>
      <c r="E208" s="193"/>
    </row>
    <row r="209" spans="1:5" ht="15">
      <c r="A209" s="24"/>
      <c r="B209" s="24"/>
      <c r="C209" s="24"/>
      <c r="D209" s="193"/>
      <c r="E209" s="193"/>
    </row>
    <row r="210" spans="1:5" ht="15">
      <c r="A210" s="24"/>
      <c r="B210" s="24"/>
      <c r="C210" s="24"/>
      <c r="D210" s="193"/>
      <c r="E210" s="193"/>
    </row>
    <row r="211" spans="1:5" ht="15">
      <c r="A211" s="24"/>
      <c r="B211" s="24"/>
      <c r="C211" s="24"/>
      <c r="D211" s="193"/>
      <c r="E211" s="193"/>
    </row>
    <row r="212" spans="1:5" ht="15">
      <c r="A212" s="24"/>
      <c r="B212" s="24"/>
      <c r="C212" s="24"/>
      <c r="D212" s="193"/>
      <c r="E212" s="193"/>
    </row>
    <row r="213" spans="1:5" ht="15">
      <c r="A213" s="24"/>
      <c r="B213" s="24"/>
      <c r="C213" s="24"/>
      <c r="D213" s="193"/>
      <c r="E213" s="193"/>
    </row>
    <row r="214" spans="1:5" ht="15">
      <c r="A214" s="24"/>
      <c r="B214" s="24"/>
      <c r="C214" s="24"/>
      <c r="D214" s="193"/>
      <c r="E214" s="193"/>
    </row>
    <row r="215" spans="1:5" ht="15">
      <c r="A215" s="24"/>
      <c r="B215" s="24"/>
      <c r="C215" s="24"/>
      <c r="D215" s="193"/>
      <c r="E215" s="193"/>
    </row>
    <row r="216" spans="1:5" ht="15">
      <c r="A216" s="24"/>
      <c r="B216" s="24"/>
      <c r="C216" s="24"/>
      <c r="D216" s="193"/>
      <c r="E216" s="193"/>
    </row>
    <row r="217" spans="1:5" ht="15">
      <c r="A217" s="24"/>
      <c r="B217" s="24"/>
      <c r="C217" s="24"/>
      <c r="D217" s="193"/>
      <c r="E217" s="193"/>
    </row>
    <row r="218" spans="1:5" ht="15">
      <c r="A218" s="24"/>
      <c r="B218" s="24"/>
      <c r="C218" s="24"/>
      <c r="D218" s="193"/>
      <c r="E218" s="193"/>
    </row>
    <row r="219" spans="1:5" ht="15">
      <c r="A219" s="24"/>
      <c r="B219" s="24"/>
      <c r="C219" s="24"/>
      <c r="D219" s="193"/>
      <c r="E219" s="193"/>
    </row>
    <row r="220" spans="1:5" ht="15">
      <c r="A220" s="24"/>
      <c r="B220" s="24"/>
      <c r="C220" s="24"/>
      <c r="D220" s="193"/>
      <c r="E220" s="193"/>
    </row>
    <row r="221" spans="1:5" ht="15">
      <c r="A221" s="24"/>
      <c r="B221" s="24"/>
      <c r="C221" s="24"/>
      <c r="D221" s="193"/>
      <c r="E221" s="193"/>
    </row>
    <row r="222" spans="1:5" ht="15">
      <c r="A222" s="24"/>
      <c r="B222" s="24"/>
      <c r="C222" s="24"/>
      <c r="D222" s="193"/>
      <c r="E222" s="193"/>
    </row>
    <row r="223" spans="1:5" ht="15">
      <c r="A223" s="24"/>
      <c r="B223" s="24"/>
      <c r="C223" s="24"/>
      <c r="D223" s="193"/>
      <c r="E223" s="193"/>
    </row>
    <row r="224" spans="1:5" ht="15">
      <c r="A224" s="24"/>
      <c r="B224" s="24"/>
      <c r="C224" s="24"/>
      <c r="D224" s="193"/>
      <c r="E224" s="193"/>
    </row>
    <row r="225" spans="1:5" ht="15">
      <c r="A225" s="24"/>
      <c r="B225" s="24"/>
      <c r="C225" s="24"/>
      <c r="D225" s="193"/>
      <c r="E225" s="193"/>
    </row>
    <row r="226" spans="1:5" ht="15">
      <c r="A226" s="24"/>
      <c r="B226" s="24"/>
      <c r="C226" s="24"/>
      <c r="D226" s="193"/>
      <c r="E226" s="193"/>
    </row>
    <row r="227" spans="1:5" ht="15">
      <c r="A227" s="24"/>
      <c r="B227" s="24"/>
      <c r="C227" s="24"/>
      <c r="D227" s="193"/>
      <c r="E227" s="193"/>
    </row>
    <row r="228" spans="1:5" ht="15">
      <c r="A228" s="24"/>
      <c r="B228" s="24"/>
      <c r="C228" s="24"/>
      <c r="D228" s="193"/>
      <c r="E228" s="193"/>
    </row>
    <row r="229" spans="1:5" ht="15">
      <c r="A229" s="24"/>
      <c r="B229" s="24"/>
      <c r="C229" s="24"/>
      <c r="D229" s="193"/>
      <c r="E229" s="193"/>
    </row>
    <row r="230" spans="1:5" ht="15">
      <c r="A230" s="24"/>
      <c r="B230" s="24"/>
      <c r="C230" s="24"/>
      <c r="D230" s="193"/>
      <c r="E230" s="193"/>
    </row>
    <row r="231" spans="1:5" ht="15">
      <c r="A231" s="24"/>
      <c r="B231" s="24"/>
      <c r="C231" s="24"/>
      <c r="D231" s="193"/>
      <c r="E231" s="193"/>
    </row>
    <row r="232" spans="1:5" ht="15">
      <c r="A232" s="24"/>
      <c r="B232" s="24"/>
      <c r="C232" s="24"/>
      <c r="D232" s="193"/>
      <c r="E232" s="193"/>
    </row>
    <row r="233" spans="1:5" ht="15">
      <c r="A233" s="24"/>
      <c r="B233" s="24"/>
      <c r="C233" s="24"/>
      <c r="D233" s="193"/>
      <c r="E233" s="193"/>
    </row>
    <row r="234" spans="1:5" ht="15">
      <c r="A234" s="24"/>
      <c r="B234" s="24"/>
      <c r="C234" s="24"/>
      <c r="D234" s="193"/>
      <c r="E234" s="193"/>
    </row>
    <row r="235" spans="1:5" ht="15">
      <c r="A235" s="24"/>
      <c r="B235" s="24"/>
      <c r="C235" s="24"/>
      <c r="D235" s="193"/>
      <c r="E235" s="193"/>
    </row>
    <row r="236" spans="1:5" ht="15">
      <c r="A236" s="24"/>
      <c r="B236" s="24"/>
      <c r="C236" s="24"/>
      <c r="D236" s="193"/>
      <c r="E236" s="193"/>
    </row>
    <row r="237" spans="1:5" ht="15">
      <c r="A237" s="24"/>
      <c r="B237" s="24"/>
      <c r="C237" s="24"/>
      <c r="D237" s="193"/>
      <c r="E237" s="193"/>
    </row>
    <row r="238" spans="1:5" ht="15">
      <c r="A238" s="24"/>
      <c r="B238" s="24"/>
      <c r="C238" s="24"/>
      <c r="D238" s="193"/>
      <c r="E238" s="193"/>
    </row>
    <row r="239" spans="1:5" ht="15">
      <c r="A239" s="24"/>
      <c r="B239" s="24"/>
      <c r="C239" s="24"/>
      <c r="D239" s="193"/>
      <c r="E239" s="193"/>
    </row>
    <row r="240" spans="1:5" ht="15">
      <c r="A240" s="24"/>
      <c r="B240" s="24"/>
      <c r="C240" s="24"/>
      <c r="D240" s="193"/>
      <c r="E240" s="193"/>
    </row>
    <row r="241" spans="1:5" ht="15">
      <c r="A241" s="24"/>
      <c r="B241" s="24"/>
      <c r="C241" s="24"/>
      <c r="D241" s="193"/>
      <c r="E241" s="193"/>
    </row>
    <row r="242" spans="1:5" ht="15">
      <c r="A242" s="24"/>
      <c r="B242" s="24"/>
      <c r="C242" s="24"/>
      <c r="D242" s="193"/>
      <c r="E242" s="193"/>
    </row>
    <row r="243" spans="1:5" ht="15">
      <c r="A243" s="24"/>
      <c r="B243" s="24"/>
      <c r="C243" s="24"/>
      <c r="D243" s="193"/>
      <c r="E243" s="193"/>
    </row>
    <row r="244" spans="1:5" ht="15">
      <c r="A244" s="24"/>
      <c r="B244" s="24"/>
      <c r="C244" s="24"/>
      <c r="D244" s="193"/>
      <c r="E244" s="193"/>
    </row>
    <row r="245" spans="1:5" ht="15">
      <c r="A245" s="24"/>
      <c r="B245" s="24"/>
      <c r="C245" s="24"/>
      <c r="D245" s="193"/>
      <c r="E245" s="193"/>
    </row>
    <row r="246" spans="1:5" ht="15">
      <c r="A246" s="24"/>
      <c r="B246" s="24"/>
      <c r="C246" s="24"/>
      <c r="D246" s="193"/>
      <c r="E246" s="193"/>
    </row>
    <row r="247" spans="1:5" ht="15">
      <c r="A247" s="24"/>
      <c r="B247" s="24"/>
      <c r="C247" s="24"/>
      <c r="D247" s="193"/>
      <c r="E247" s="193"/>
    </row>
    <row r="248" spans="1:5" ht="15">
      <c r="A248" s="24"/>
      <c r="B248" s="24"/>
      <c r="C248" s="24"/>
      <c r="D248" s="193"/>
      <c r="E248" s="193"/>
    </row>
    <row r="249" spans="1:5" ht="15">
      <c r="A249" s="24"/>
      <c r="B249" s="24"/>
      <c r="C249" s="24"/>
      <c r="D249" s="193"/>
      <c r="E249" s="193"/>
    </row>
    <row r="250" spans="1:5" ht="15">
      <c r="A250" s="24"/>
      <c r="B250" s="24"/>
      <c r="C250" s="24"/>
      <c r="D250" s="193"/>
      <c r="E250" s="193"/>
    </row>
    <row r="251" spans="1:5" ht="15">
      <c r="A251" s="24"/>
      <c r="B251" s="24"/>
      <c r="C251" s="24"/>
      <c r="D251" s="193"/>
      <c r="E251" s="193"/>
    </row>
    <row r="252" spans="1:5" ht="15">
      <c r="A252" s="24"/>
      <c r="B252" s="24"/>
      <c r="C252" s="24"/>
      <c r="D252" s="193"/>
      <c r="E252" s="193"/>
    </row>
    <row r="253" spans="1:5" ht="15">
      <c r="A253" s="24"/>
      <c r="B253" s="24"/>
      <c r="C253" s="24"/>
      <c r="D253" s="193"/>
      <c r="E253" s="193"/>
    </row>
    <row r="254" spans="1:5" ht="15">
      <c r="A254" s="24"/>
      <c r="B254" s="24"/>
      <c r="C254" s="24"/>
      <c r="D254" s="193"/>
      <c r="E254" s="193"/>
    </row>
    <row r="255" spans="1:5" ht="15">
      <c r="A255" s="24"/>
      <c r="B255" s="24"/>
      <c r="C255" s="24"/>
      <c r="D255" s="193"/>
      <c r="E255" s="193"/>
    </row>
    <row r="256" spans="1:5" ht="15">
      <c r="A256" s="24"/>
      <c r="B256" s="24"/>
      <c r="C256" s="24"/>
      <c r="D256" s="193"/>
      <c r="E256" s="193"/>
    </row>
    <row r="257" spans="1:5" ht="15">
      <c r="A257" s="24"/>
      <c r="B257" s="24"/>
      <c r="C257" s="24"/>
      <c r="D257" s="193"/>
      <c r="E257" s="193"/>
    </row>
    <row r="258" spans="1:5" ht="15">
      <c r="A258" s="24"/>
      <c r="B258" s="24"/>
      <c r="C258" s="24"/>
      <c r="D258" s="193"/>
      <c r="E258" s="193"/>
    </row>
    <row r="259" spans="1:5" ht="15">
      <c r="A259" s="24"/>
      <c r="B259" s="24"/>
      <c r="C259" s="24"/>
      <c r="D259" s="193"/>
      <c r="E259" s="193"/>
    </row>
    <row r="260" spans="1:5" ht="15">
      <c r="A260" s="24"/>
      <c r="B260" s="24"/>
      <c r="C260" s="24"/>
      <c r="D260" s="193"/>
      <c r="E260" s="193"/>
    </row>
    <row r="261" spans="1:5" ht="15">
      <c r="A261" s="24"/>
      <c r="B261" s="24"/>
      <c r="C261" s="24"/>
      <c r="D261" s="193"/>
      <c r="E261" s="193"/>
    </row>
    <row r="262" spans="1:5" ht="15">
      <c r="A262" s="24"/>
      <c r="B262" s="24"/>
      <c r="C262" s="24"/>
      <c r="D262" s="193"/>
      <c r="E262" s="193"/>
    </row>
    <row r="263" spans="1:5" ht="15">
      <c r="A263" s="24"/>
      <c r="B263" s="24"/>
      <c r="C263" s="24"/>
      <c r="D263" s="193"/>
      <c r="E263" s="193"/>
    </row>
    <row r="264" spans="1:5" ht="15">
      <c r="A264" s="24"/>
      <c r="B264" s="24"/>
      <c r="C264" s="24"/>
      <c r="D264" s="193"/>
      <c r="E264" s="193"/>
    </row>
    <row r="265" spans="1:5" ht="15">
      <c r="A265" s="24"/>
      <c r="B265" s="24"/>
      <c r="C265" s="24"/>
      <c r="D265" s="193"/>
      <c r="E265" s="193"/>
    </row>
    <row r="266" spans="1:5" ht="15">
      <c r="A266" s="24"/>
      <c r="B266" s="24"/>
      <c r="C266" s="24"/>
      <c r="D266" s="193"/>
      <c r="E266" s="193"/>
    </row>
    <row r="267" spans="1:5" ht="15">
      <c r="A267" s="24"/>
      <c r="B267" s="24"/>
      <c r="C267" s="24"/>
      <c r="D267" s="193"/>
      <c r="E267" s="193"/>
    </row>
    <row r="268" spans="1:5" ht="15">
      <c r="A268" s="24"/>
      <c r="B268" s="24"/>
      <c r="C268" s="24"/>
      <c r="D268" s="193"/>
      <c r="E268" s="193"/>
    </row>
    <row r="269" spans="1:5" ht="15">
      <c r="A269" s="24"/>
      <c r="B269" s="24"/>
      <c r="C269" s="24"/>
      <c r="D269" s="193"/>
      <c r="E269" s="193"/>
    </row>
    <row r="270" spans="1:5" ht="15">
      <c r="A270" s="24"/>
      <c r="B270" s="24"/>
      <c r="C270" s="24"/>
      <c r="D270" s="193"/>
      <c r="E270" s="193"/>
    </row>
    <row r="271" spans="1:5" ht="15">
      <c r="A271" s="24"/>
      <c r="B271" s="24"/>
      <c r="C271" s="24"/>
      <c r="D271" s="193"/>
      <c r="E271" s="193"/>
    </row>
    <row r="272" spans="1:5" ht="15">
      <c r="A272" s="24"/>
      <c r="B272" s="24"/>
      <c r="C272" s="24"/>
      <c r="D272" s="193"/>
      <c r="E272" s="193"/>
    </row>
    <row r="273" spans="1:5" ht="15">
      <c r="A273" s="24"/>
      <c r="B273" s="24"/>
      <c r="C273" s="24"/>
      <c r="D273" s="193"/>
      <c r="E273" s="193"/>
    </row>
    <row r="274" spans="1:5" ht="15">
      <c r="A274" s="24"/>
      <c r="B274" s="24"/>
      <c r="C274" s="24"/>
      <c r="D274" s="193"/>
      <c r="E274" s="193"/>
    </row>
    <row r="275" spans="1:5" ht="15">
      <c r="A275" s="24"/>
      <c r="B275" s="24"/>
      <c r="C275" s="24"/>
      <c r="D275" s="193"/>
      <c r="E275" s="193"/>
    </row>
    <row r="276" spans="1:5" ht="15">
      <c r="A276" s="24"/>
      <c r="B276" s="24"/>
      <c r="C276" s="24"/>
      <c r="D276" s="193"/>
      <c r="E276" s="193"/>
    </row>
    <row r="277" spans="1:5" ht="15">
      <c r="A277" s="24"/>
      <c r="B277" s="24"/>
      <c r="C277" s="24"/>
      <c r="D277" s="193"/>
      <c r="E277" s="193"/>
    </row>
    <row r="278" spans="1:5" ht="15">
      <c r="A278" s="24"/>
      <c r="B278" s="24"/>
      <c r="C278" s="24"/>
      <c r="D278" s="193"/>
      <c r="E278" s="193"/>
    </row>
    <row r="279" spans="1:5" ht="15">
      <c r="A279" s="24"/>
      <c r="B279" s="24"/>
      <c r="C279" s="24"/>
      <c r="D279" s="193"/>
      <c r="E279" s="193"/>
    </row>
    <row r="280" spans="1:5" ht="15">
      <c r="A280" s="24"/>
      <c r="B280" s="24"/>
      <c r="C280" s="24"/>
      <c r="D280" s="193"/>
      <c r="E280" s="193"/>
    </row>
    <row r="281" spans="1:5" ht="15">
      <c r="A281" s="24"/>
      <c r="B281" s="24"/>
      <c r="C281" s="24"/>
      <c r="D281" s="193"/>
      <c r="E281" s="193"/>
    </row>
    <row r="282" spans="1:5" ht="15">
      <c r="A282" s="24"/>
      <c r="B282" s="24"/>
      <c r="C282" s="24"/>
      <c r="D282" s="193"/>
      <c r="E282" s="193"/>
    </row>
    <row r="283" spans="1:5" ht="15">
      <c r="A283" s="24"/>
      <c r="B283" s="24"/>
      <c r="C283" s="24"/>
      <c r="D283" s="193"/>
      <c r="E283" s="193"/>
    </row>
    <row r="284" spans="1:5" ht="15">
      <c r="A284" s="24"/>
      <c r="B284" s="24"/>
      <c r="C284" s="24"/>
      <c r="D284" s="193"/>
      <c r="E284" s="193"/>
    </row>
    <row r="285" spans="1:5" ht="15">
      <c r="A285" s="24"/>
      <c r="B285" s="24"/>
      <c r="C285" s="24"/>
      <c r="D285" s="193"/>
      <c r="E285" s="193"/>
    </row>
    <row r="286" spans="1:5" ht="15">
      <c r="A286" s="24"/>
      <c r="B286" s="24"/>
      <c r="C286" s="24"/>
      <c r="D286" s="193"/>
      <c r="E286" s="193"/>
    </row>
    <row r="287" spans="1:5" ht="15">
      <c r="A287" s="24"/>
      <c r="B287" s="24"/>
      <c r="C287" s="24"/>
      <c r="D287" s="193"/>
      <c r="E287" s="193"/>
    </row>
    <row r="288" spans="1:5" ht="15">
      <c r="A288" s="24"/>
      <c r="B288" s="24"/>
      <c r="C288" s="24"/>
      <c r="D288" s="193"/>
      <c r="E288" s="193"/>
    </row>
    <row r="289" spans="1:5" ht="15">
      <c r="A289" s="24"/>
      <c r="B289" s="24"/>
      <c r="C289" s="24"/>
      <c r="D289" s="193"/>
      <c r="E289" s="193"/>
    </row>
    <row r="290" spans="1:5" ht="15">
      <c r="A290" s="24"/>
      <c r="B290" s="24"/>
      <c r="C290" s="24"/>
      <c r="D290" s="193"/>
      <c r="E290" s="193"/>
    </row>
    <row r="291" spans="1:5" ht="15">
      <c r="A291" s="24"/>
      <c r="B291" s="24"/>
      <c r="C291" s="24"/>
      <c r="D291" s="193"/>
      <c r="E291" s="193"/>
    </row>
    <row r="292" spans="1:5" ht="15">
      <c r="A292" s="24"/>
      <c r="B292" s="24"/>
      <c r="C292" s="24"/>
      <c r="D292" s="193"/>
      <c r="E292" s="193"/>
    </row>
    <row r="293" spans="1:5" ht="15">
      <c r="A293" s="24"/>
      <c r="B293" s="24"/>
      <c r="C293" s="24"/>
      <c r="D293" s="193"/>
      <c r="E293" s="193"/>
    </row>
    <row r="294" spans="1:5" ht="15">
      <c r="A294" s="24"/>
      <c r="B294" s="24"/>
      <c r="C294" s="24"/>
      <c r="D294" s="193"/>
      <c r="E294" s="193"/>
    </row>
    <row r="295" spans="1:5" ht="15">
      <c r="A295" s="24"/>
      <c r="B295" s="24"/>
      <c r="C295" s="24"/>
      <c r="D295" s="193"/>
      <c r="E295" s="193"/>
    </row>
    <row r="296" spans="1:5" ht="15">
      <c r="A296" s="24"/>
      <c r="B296" s="24"/>
      <c r="C296" s="24"/>
      <c r="D296" s="193"/>
      <c r="E296" s="193"/>
    </row>
    <row r="297" spans="1:5" ht="15">
      <c r="A297" s="24"/>
      <c r="B297" s="24"/>
      <c r="C297" s="24"/>
      <c r="D297" s="193"/>
      <c r="E297" s="193"/>
    </row>
    <row r="298" spans="1:5" ht="15">
      <c r="A298" s="24"/>
      <c r="B298" s="24"/>
      <c r="C298" s="24"/>
      <c r="D298" s="193"/>
      <c r="E298" s="193"/>
    </row>
    <row r="299" spans="1:5" ht="15">
      <c r="A299" s="24"/>
      <c r="B299" s="24"/>
      <c r="C299" s="24"/>
      <c r="D299" s="193"/>
      <c r="E299" s="193"/>
    </row>
    <row r="300" spans="1:5" ht="15">
      <c r="A300" s="24"/>
      <c r="B300" s="24"/>
      <c r="C300" s="24"/>
      <c r="D300" s="193"/>
      <c r="E300" s="193"/>
    </row>
    <row r="301" spans="1:5" ht="15">
      <c r="A301" s="24"/>
      <c r="B301" s="24"/>
      <c r="C301" s="24"/>
      <c r="D301" s="193"/>
      <c r="E301" s="193"/>
    </row>
    <row r="302" spans="1:5" ht="15">
      <c r="A302" s="24"/>
      <c r="B302" s="24"/>
      <c r="C302" s="24"/>
      <c r="D302" s="193"/>
      <c r="E302" s="193"/>
    </row>
    <row r="303" spans="1:5" ht="15">
      <c r="A303" s="24"/>
      <c r="B303" s="24"/>
      <c r="C303" s="24"/>
      <c r="D303" s="193"/>
      <c r="E303" s="193"/>
    </row>
    <row r="304" spans="1:5" ht="15">
      <c r="A304" s="24"/>
      <c r="B304" s="24"/>
      <c r="C304" s="24"/>
      <c r="D304" s="193"/>
      <c r="E304" s="193"/>
    </row>
    <row r="305" spans="1:5" ht="15">
      <c r="A305" s="24"/>
      <c r="B305" s="24"/>
      <c r="C305" s="24"/>
      <c r="D305" s="193"/>
      <c r="E305" s="193"/>
    </row>
    <row r="306" spans="1:5" ht="15">
      <c r="A306" s="24"/>
      <c r="B306" s="24"/>
      <c r="C306" s="24"/>
      <c r="D306" s="193"/>
      <c r="E306" s="193"/>
    </row>
    <row r="307" spans="1:5" ht="15">
      <c r="A307" s="24"/>
      <c r="B307" s="24"/>
      <c r="C307" s="24"/>
      <c r="D307" s="193"/>
      <c r="E307" s="193"/>
    </row>
    <row r="308" spans="1:5" ht="15">
      <c r="A308" s="24"/>
      <c r="B308" s="24"/>
      <c r="C308" s="24"/>
      <c r="D308" s="193"/>
      <c r="E308" s="193"/>
    </row>
    <row r="309" spans="1:5" ht="15">
      <c r="A309" s="24"/>
      <c r="B309" s="24"/>
      <c r="C309" s="24"/>
      <c r="D309" s="193"/>
      <c r="E309" s="193"/>
    </row>
    <row r="310" spans="1:5" ht="15">
      <c r="A310" s="24"/>
      <c r="B310" s="24"/>
      <c r="C310" s="24"/>
      <c r="D310" s="193"/>
      <c r="E310" s="193"/>
    </row>
    <row r="311" spans="1:5" ht="15">
      <c r="A311" s="24"/>
      <c r="B311" s="24"/>
      <c r="C311" s="24"/>
      <c r="D311" s="193"/>
      <c r="E311" s="193"/>
    </row>
    <row r="312" spans="1:5" ht="15">
      <c r="A312" s="24"/>
      <c r="B312" s="24"/>
      <c r="C312" s="24"/>
      <c r="D312" s="193"/>
      <c r="E312" s="193"/>
    </row>
    <row r="313" spans="1:5" ht="15">
      <c r="A313" s="24"/>
      <c r="B313" s="24"/>
      <c r="C313" s="24"/>
      <c r="D313" s="193"/>
      <c r="E313" s="193"/>
    </row>
    <row r="314" spans="1:5" ht="15">
      <c r="A314" s="24"/>
      <c r="B314" s="24"/>
      <c r="C314" s="24"/>
      <c r="D314" s="193"/>
      <c r="E314" s="193"/>
    </row>
    <row r="315" spans="1:5" ht="15">
      <c r="A315" s="24"/>
      <c r="B315" s="24"/>
      <c r="C315" s="24"/>
      <c r="D315" s="193"/>
      <c r="E315" s="193"/>
    </row>
    <row r="316" spans="1:5" ht="15">
      <c r="A316" s="24"/>
      <c r="B316" s="24"/>
      <c r="C316" s="24"/>
      <c r="D316" s="193"/>
      <c r="E316" s="193"/>
    </row>
    <row r="317" spans="1:5" ht="15">
      <c r="A317" s="24"/>
      <c r="B317" s="24"/>
      <c r="C317" s="24"/>
      <c r="D317" s="193"/>
      <c r="E317" s="193"/>
    </row>
    <row r="318" spans="1:5" ht="15">
      <c r="A318" s="24"/>
      <c r="B318" s="24"/>
      <c r="C318" s="24"/>
      <c r="D318" s="193"/>
      <c r="E318" s="193"/>
    </row>
    <row r="319" spans="1:5" ht="15">
      <c r="A319" s="24"/>
      <c r="B319" s="24"/>
      <c r="C319" s="24"/>
      <c r="D319" s="193"/>
      <c r="E319" s="193"/>
    </row>
    <row r="320" spans="1:5" ht="15">
      <c r="A320" s="24"/>
      <c r="B320" s="24"/>
      <c r="C320" s="24"/>
      <c r="D320" s="193"/>
      <c r="E320" s="193"/>
    </row>
    <row r="321" spans="1:5" ht="15">
      <c r="A321" s="24"/>
      <c r="B321" s="24"/>
      <c r="C321" s="24"/>
      <c r="D321" s="193"/>
      <c r="E321" s="193"/>
    </row>
    <row r="322" spans="1:5" ht="15">
      <c r="A322" s="24"/>
      <c r="B322" s="24"/>
      <c r="C322" s="24"/>
      <c r="D322" s="193"/>
      <c r="E322" s="193"/>
    </row>
    <row r="323" spans="1:5" ht="15">
      <c r="A323" s="24"/>
      <c r="B323" s="24"/>
      <c r="C323" s="24"/>
      <c r="D323" s="193"/>
      <c r="E323" s="193"/>
    </row>
    <row r="324" spans="1:5" ht="15">
      <c r="A324" s="24"/>
      <c r="B324" s="24"/>
      <c r="C324" s="24"/>
      <c r="D324" s="193"/>
      <c r="E324" s="193"/>
    </row>
    <row r="325" spans="1:5" ht="15">
      <c r="A325" s="24"/>
      <c r="B325" s="24"/>
      <c r="C325" s="24"/>
      <c r="D325" s="193"/>
      <c r="E325" s="193"/>
    </row>
    <row r="326" spans="1:5" ht="15">
      <c r="A326" s="24"/>
      <c r="B326" s="24"/>
      <c r="C326" s="24"/>
      <c r="D326" s="193"/>
      <c r="E326" s="193"/>
    </row>
    <row r="327" spans="1:5" ht="15">
      <c r="A327" s="24"/>
      <c r="B327" s="24"/>
      <c r="C327" s="24"/>
      <c r="D327" s="193"/>
      <c r="E327" s="193"/>
    </row>
    <row r="328" spans="1:5" ht="15">
      <c r="A328" s="24"/>
      <c r="B328" s="24"/>
      <c r="C328" s="24"/>
      <c r="D328" s="193"/>
      <c r="E328" s="193"/>
    </row>
    <row r="329" spans="1:5" ht="15">
      <c r="A329" s="24"/>
      <c r="B329" s="24"/>
      <c r="C329" s="24"/>
      <c r="D329" s="193"/>
      <c r="E329" s="193"/>
    </row>
    <row r="330" spans="1:5" ht="15">
      <c r="A330" s="24"/>
      <c r="B330" s="24"/>
      <c r="C330" s="24"/>
      <c r="D330" s="193"/>
      <c r="E330" s="193"/>
    </row>
    <row r="331" spans="1:5" ht="15">
      <c r="A331" s="24"/>
      <c r="B331" s="24"/>
      <c r="C331" s="24"/>
      <c r="D331" s="193"/>
      <c r="E331" s="193"/>
    </row>
    <row r="332" spans="1:5" ht="15">
      <c r="A332" s="24"/>
      <c r="B332" s="24"/>
      <c r="C332" s="24"/>
      <c r="D332" s="193"/>
      <c r="E332" s="193"/>
    </row>
    <row r="333" spans="1:5" ht="15">
      <c r="A333" s="24"/>
      <c r="B333" s="24"/>
      <c r="C333" s="24"/>
      <c r="D333" s="193"/>
      <c r="E333" s="193"/>
    </row>
    <row r="334" spans="1:5" ht="15">
      <c r="A334" s="24"/>
      <c r="B334" s="24"/>
      <c r="C334" s="24"/>
      <c r="D334" s="193"/>
      <c r="E334" s="193"/>
    </row>
    <row r="335" spans="1:5" ht="15">
      <c r="A335" s="24"/>
      <c r="B335" s="24"/>
      <c r="C335" s="24"/>
      <c r="D335" s="193"/>
      <c r="E335" s="193"/>
    </row>
    <row r="336" spans="1:5" ht="15">
      <c r="A336" s="24"/>
      <c r="B336" s="24"/>
      <c r="C336" s="24"/>
      <c r="D336" s="193"/>
      <c r="E336" s="193"/>
    </row>
    <row r="337" spans="1:5" ht="15">
      <c r="A337" s="24"/>
      <c r="B337" s="24"/>
      <c r="C337" s="24"/>
      <c r="D337" s="193"/>
      <c r="E337" s="193"/>
    </row>
    <row r="338" spans="1:5" ht="15">
      <c r="A338" s="24"/>
      <c r="B338" s="24"/>
      <c r="C338" s="24"/>
      <c r="D338" s="193"/>
      <c r="E338" s="193"/>
    </row>
    <row r="339" spans="1:5" ht="15">
      <c r="A339" s="24"/>
      <c r="B339" s="24"/>
      <c r="C339" s="24"/>
      <c r="D339" s="193"/>
      <c r="E339" s="193"/>
    </row>
    <row r="340" spans="1:5" ht="15">
      <c r="A340" s="24"/>
      <c r="B340" s="24"/>
      <c r="C340" s="24"/>
      <c r="D340" s="193"/>
      <c r="E340" s="193"/>
    </row>
    <row r="341" spans="1:5" ht="15">
      <c r="A341" s="24"/>
      <c r="B341" s="24"/>
      <c r="C341" s="24"/>
      <c r="D341" s="193"/>
      <c r="E341" s="193"/>
    </row>
    <row r="342" spans="1:5" ht="15">
      <c r="A342" s="24"/>
      <c r="B342" s="24"/>
      <c r="C342" s="24"/>
      <c r="D342" s="193"/>
      <c r="E342" s="193"/>
    </row>
    <row r="343" spans="1:5" ht="15">
      <c r="A343" s="24"/>
      <c r="B343" s="24"/>
      <c r="C343" s="24"/>
      <c r="D343" s="193"/>
      <c r="E343" s="193"/>
    </row>
    <row r="344" spans="1:5" ht="15">
      <c r="A344" s="24"/>
      <c r="B344" s="24"/>
      <c r="C344" s="24"/>
      <c r="D344" s="193"/>
      <c r="E344" s="193"/>
    </row>
    <row r="345" spans="1:5" ht="15">
      <c r="A345" s="24"/>
      <c r="B345" s="24"/>
      <c r="C345" s="24"/>
      <c r="D345" s="193"/>
      <c r="E345" s="193"/>
    </row>
    <row r="346" spans="1:5" ht="15">
      <c r="A346" s="24"/>
      <c r="B346" s="24"/>
      <c r="C346" s="24"/>
      <c r="D346" s="193"/>
      <c r="E346" s="193"/>
    </row>
    <row r="347" spans="1:5" ht="15">
      <c r="A347" s="24"/>
      <c r="B347" s="24"/>
      <c r="C347" s="24"/>
      <c r="D347" s="193"/>
      <c r="E347" s="193"/>
    </row>
    <row r="348" spans="1:5" ht="15">
      <c r="A348" s="24"/>
      <c r="B348" s="24"/>
      <c r="C348" s="24"/>
      <c r="D348" s="193"/>
      <c r="E348" s="193"/>
    </row>
    <row r="349" spans="1:5" ht="15">
      <c r="A349" s="24"/>
      <c r="B349" s="24"/>
      <c r="C349" s="24"/>
      <c r="D349" s="193"/>
      <c r="E349" s="193"/>
    </row>
    <row r="350" spans="1:5" ht="15">
      <c r="A350" s="24"/>
      <c r="B350" s="24"/>
      <c r="C350" s="24"/>
      <c r="D350" s="193"/>
      <c r="E350" s="193"/>
    </row>
    <row r="351" spans="1:5" ht="15">
      <c r="A351" s="24"/>
      <c r="B351" s="24"/>
      <c r="C351" s="24"/>
      <c r="D351" s="193"/>
      <c r="E351" s="193"/>
    </row>
    <row r="352" spans="1:5" ht="15">
      <c r="A352" s="24"/>
      <c r="B352" s="24"/>
      <c r="C352" s="24"/>
      <c r="D352" s="193"/>
      <c r="E352" s="193"/>
    </row>
    <row r="353" spans="1:5" ht="15">
      <c r="A353" s="24"/>
      <c r="B353" s="24"/>
      <c r="C353" s="24"/>
      <c r="D353" s="193"/>
      <c r="E353" s="193"/>
    </row>
    <row r="354" spans="1:5" ht="15">
      <c r="A354" s="24"/>
      <c r="B354" s="24"/>
      <c r="C354" s="24"/>
      <c r="D354" s="193"/>
      <c r="E354" s="193"/>
    </row>
    <row r="355" spans="1:5" ht="15">
      <c r="A355" s="24"/>
      <c r="B355" s="24"/>
      <c r="C355" s="24"/>
      <c r="D355" s="193"/>
      <c r="E355" s="193"/>
    </row>
    <row r="356" spans="1:5" ht="15">
      <c r="A356" s="24"/>
      <c r="B356" s="24"/>
      <c r="C356" s="24"/>
      <c r="D356" s="193"/>
      <c r="E356" s="193"/>
    </row>
    <row r="357" spans="1:5" ht="15">
      <c r="A357" s="24"/>
      <c r="B357" s="24"/>
      <c r="C357" s="24"/>
      <c r="D357" s="193"/>
      <c r="E357" s="193"/>
    </row>
    <row r="358" spans="1:5" ht="15">
      <c r="A358" s="24"/>
      <c r="B358" s="24"/>
      <c r="C358" s="24"/>
      <c r="D358" s="193"/>
      <c r="E358" s="193"/>
    </row>
    <row r="359" spans="1:5" ht="15">
      <c r="A359" s="24"/>
      <c r="B359" s="24"/>
      <c r="C359" s="24"/>
      <c r="D359" s="193"/>
      <c r="E359" s="193"/>
    </row>
    <row r="360" spans="1:5" ht="15">
      <c r="A360" s="24"/>
      <c r="B360" s="24"/>
      <c r="C360" s="24"/>
      <c r="D360" s="193"/>
      <c r="E360" s="193"/>
    </row>
    <row r="361" spans="1:5" ht="15">
      <c r="A361" s="24"/>
      <c r="B361" s="24"/>
      <c r="C361" s="24"/>
      <c r="D361" s="193"/>
      <c r="E361" s="193"/>
    </row>
    <row r="362" spans="1:5" ht="15">
      <c r="A362" s="24"/>
      <c r="B362" s="24"/>
      <c r="C362" s="24"/>
      <c r="D362" s="193"/>
      <c r="E362" s="193"/>
    </row>
    <row r="363" spans="1:5" ht="15">
      <c r="A363" s="24"/>
      <c r="B363" s="24"/>
      <c r="C363" s="24"/>
      <c r="D363" s="193"/>
      <c r="E363" s="193"/>
    </row>
    <row r="364" spans="1:5" ht="15">
      <c r="A364" s="24"/>
      <c r="B364" s="24"/>
      <c r="C364" s="24"/>
      <c r="D364" s="193"/>
      <c r="E364" s="193"/>
    </row>
    <row r="365" spans="1:5" ht="15">
      <c r="A365" s="24"/>
      <c r="B365" s="24"/>
      <c r="C365" s="24"/>
      <c r="D365" s="193"/>
      <c r="E365" s="193"/>
    </row>
    <row r="366" spans="1:5" ht="15">
      <c r="A366" s="24"/>
      <c r="B366" s="24"/>
      <c r="C366" s="24"/>
      <c r="D366" s="193"/>
      <c r="E366" s="193"/>
    </row>
    <row r="367" spans="1:5" ht="15">
      <c r="A367" s="24"/>
      <c r="B367" s="24"/>
      <c r="C367" s="24"/>
      <c r="D367" s="193"/>
      <c r="E367" s="193"/>
    </row>
    <row r="368" spans="1:5" ht="15">
      <c r="A368" s="24"/>
      <c r="B368" s="24"/>
      <c r="C368" s="24"/>
      <c r="D368" s="193"/>
      <c r="E368" s="193"/>
    </row>
    <row r="369" spans="1:5" ht="15">
      <c r="A369" s="24"/>
      <c r="B369" s="24"/>
      <c r="C369" s="24"/>
      <c r="D369" s="193"/>
      <c r="E369" s="193"/>
    </row>
    <row r="370" spans="1:5" ht="15">
      <c r="A370" s="24"/>
      <c r="B370" s="24"/>
      <c r="C370" s="24"/>
      <c r="D370" s="193"/>
      <c r="E370" s="193"/>
    </row>
    <row r="371" spans="1:5" ht="15">
      <c r="A371" s="24"/>
      <c r="B371" s="24"/>
      <c r="C371" s="24"/>
      <c r="D371" s="193"/>
      <c r="E371" s="193"/>
    </row>
    <row r="372" spans="1:5" ht="15">
      <c r="A372" s="24"/>
      <c r="B372" s="24"/>
      <c r="C372" s="24"/>
      <c r="D372" s="193"/>
      <c r="E372" s="193"/>
    </row>
    <row r="373" spans="1:5" ht="15">
      <c r="A373" s="24"/>
      <c r="B373" s="24"/>
      <c r="C373" s="24"/>
      <c r="D373" s="193"/>
      <c r="E373" s="193"/>
    </row>
    <row r="374" spans="1:5" ht="15">
      <c r="A374" s="24"/>
      <c r="B374" s="24"/>
      <c r="C374" s="24"/>
      <c r="D374" s="193"/>
      <c r="E374" s="193"/>
    </row>
    <row r="375" spans="1:5" ht="15">
      <c r="A375" s="24"/>
      <c r="B375" s="24"/>
      <c r="C375" s="24"/>
      <c r="D375" s="193"/>
      <c r="E375" s="193"/>
    </row>
    <row r="376" spans="1:5" ht="15">
      <c r="A376" s="24"/>
      <c r="B376" s="24"/>
      <c r="C376" s="24"/>
      <c r="D376" s="193"/>
      <c r="E376" s="193"/>
    </row>
    <row r="377" spans="1:5" ht="15">
      <c r="A377" s="24"/>
      <c r="B377" s="24"/>
      <c r="C377" s="24"/>
      <c r="D377" s="193"/>
      <c r="E377" s="193"/>
    </row>
    <row r="378" spans="1:5" ht="15">
      <c r="A378" s="24"/>
      <c r="B378" s="24"/>
      <c r="C378" s="24"/>
      <c r="D378" s="193"/>
      <c r="E378" s="193"/>
    </row>
    <row r="379" spans="1:5" ht="15">
      <c r="A379" s="24"/>
      <c r="B379" s="24"/>
      <c r="C379" s="24"/>
      <c r="D379" s="193"/>
      <c r="E379" s="193"/>
    </row>
    <row r="380" spans="1:5" ht="15">
      <c r="A380" s="24"/>
      <c r="B380" s="24"/>
      <c r="C380" s="24"/>
      <c r="D380" s="193"/>
      <c r="E380" s="193"/>
    </row>
    <row r="381" spans="1:5" ht="15">
      <c r="A381" s="24"/>
      <c r="B381" s="24"/>
      <c r="C381" s="24"/>
      <c r="D381" s="193"/>
      <c r="E381" s="193"/>
    </row>
    <row r="382" spans="1:5" ht="15">
      <c r="A382" s="24"/>
      <c r="B382" s="24"/>
      <c r="C382" s="24"/>
      <c r="D382" s="193"/>
      <c r="E382" s="193"/>
    </row>
    <row r="383" spans="1:5" ht="15">
      <c r="A383" s="24"/>
      <c r="B383" s="24"/>
      <c r="C383" s="24"/>
      <c r="D383" s="193"/>
      <c r="E383" s="193"/>
    </row>
    <row r="384" spans="1:5" ht="15">
      <c r="A384" s="24"/>
      <c r="B384" s="24"/>
      <c r="C384" s="24"/>
      <c r="D384" s="193"/>
      <c r="E384" s="193"/>
    </row>
    <row r="385" spans="1:5" ht="15">
      <c r="A385" s="24"/>
      <c r="B385" s="24"/>
      <c r="C385" s="24"/>
      <c r="D385" s="193"/>
      <c r="E385" s="193"/>
    </row>
    <row r="386" spans="1:5" ht="15">
      <c r="A386" s="24"/>
      <c r="B386" s="24"/>
      <c r="C386" s="24"/>
      <c r="D386" s="193"/>
      <c r="E386" s="193"/>
    </row>
    <row r="387" spans="1:5" ht="15">
      <c r="A387" s="24"/>
      <c r="B387" s="24"/>
      <c r="C387" s="24"/>
      <c r="D387" s="193"/>
      <c r="E387" s="193"/>
    </row>
    <row r="388" spans="1:5" ht="15">
      <c r="A388" s="24"/>
      <c r="B388" s="24"/>
      <c r="C388" s="24"/>
      <c r="D388" s="193"/>
      <c r="E388" s="193"/>
    </row>
    <row r="389" spans="1:5" ht="15">
      <c r="A389" s="24"/>
      <c r="B389" s="24"/>
      <c r="C389" s="24"/>
      <c r="D389" s="193"/>
      <c r="E389" s="193"/>
    </row>
    <row r="390" spans="1:5" ht="15">
      <c r="A390" s="24"/>
      <c r="B390" s="24"/>
      <c r="C390" s="24"/>
      <c r="D390" s="193"/>
      <c r="E390" s="193"/>
    </row>
    <row r="391" spans="1:5" ht="15">
      <c r="A391" s="24"/>
      <c r="B391" s="24"/>
      <c r="C391" s="24"/>
      <c r="D391" s="193"/>
      <c r="E391" s="193"/>
    </row>
    <row r="392" spans="1:5" ht="15">
      <c r="A392" s="24"/>
      <c r="B392" s="24"/>
      <c r="C392" s="24"/>
      <c r="D392" s="193"/>
      <c r="E392" s="193"/>
    </row>
    <row r="393" spans="1:5" ht="15">
      <c r="A393" s="24"/>
      <c r="B393" s="24"/>
      <c r="C393" s="24"/>
      <c r="D393" s="193"/>
      <c r="E393" s="193"/>
    </row>
    <row r="394" spans="1:5" ht="15">
      <c r="A394" s="24"/>
      <c r="B394" s="24"/>
      <c r="C394" s="24"/>
      <c r="D394" s="193"/>
      <c r="E394" s="193"/>
    </row>
    <row r="395" spans="1:5" ht="15">
      <c r="A395" s="24"/>
      <c r="B395" s="24"/>
      <c r="C395" s="24"/>
      <c r="D395" s="193"/>
      <c r="E395" s="193"/>
    </row>
    <row r="396" spans="1:5" ht="15">
      <c r="A396" s="24"/>
      <c r="B396" s="24"/>
      <c r="C396" s="24"/>
      <c r="D396" s="193"/>
      <c r="E396" s="193"/>
    </row>
    <row r="397" spans="1:5" ht="15">
      <c r="A397" s="24"/>
      <c r="B397" s="24"/>
      <c r="C397" s="24"/>
      <c r="D397" s="193"/>
      <c r="E397" s="193"/>
    </row>
    <row r="398" spans="1:5" ht="15">
      <c r="A398" s="24"/>
      <c r="B398" s="24"/>
      <c r="C398" s="24"/>
      <c r="D398" s="193"/>
      <c r="E398" s="193"/>
    </row>
    <row r="399" spans="1:5" ht="15">
      <c r="A399" s="24"/>
      <c r="B399" s="24"/>
      <c r="C399" s="24"/>
      <c r="D399" s="193"/>
      <c r="E399" s="193"/>
    </row>
    <row r="400" spans="1:5" ht="15">
      <c r="A400" s="24"/>
      <c r="B400" s="24"/>
      <c r="C400" s="24"/>
      <c r="D400" s="193"/>
      <c r="E400" s="193"/>
    </row>
    <row r="401" spans="1:5" ht="15">
      <c r="A401" s="24"/>
      <c r="B401" s="24"/>
      <c r="C401" s="24"/>
      <c r="D401" s="193"/>
      <c r="E401" s="193"/>
    </row>
    <row r="402" spans="1:5" ht="15">
      <c r="A402" s="24"/>
      <c r="B402" s="24"/>
      <c r="C402" s="24"/>
      <c r="D402" s="193"/>
      <c r="E402" s="193"/>
    </row>
    <row r="403" spans="1:5" ht="15">
      <c r="A403" s="24"/>
      <c r="B403" s="24"/>
      <c r="C403" s="24"/>
      <c r="D403" s="193"/>
      <c r="E403" s="193"/>
    </row>
    <row r="404" spans="1:5" ht="15">
      <c r="A404" s="24"/>
      <c r="B404" s="24"/>
      <c r="C404" s="24"/>
      <c r="D404" s="193"/>
      <c r="E404" s="193"/>
    </row>
    <row r="405" spans="1:5" ht="15">
      <c r="A405" s="24"/>
      <c r="B405" s="24"/>
      <c r="C405" s="24"/>
      <c r="D405" s="193"/>
      <c r="E405" s="193"/>
    </row>
    <row r="406" spans="1:5" ht="15">
      <c r="A406" s="24"/>
      <c r="B406" s="24"/>
      <c r="C406" s="24"/>
      <c r="D406" s="193"/>
      <c r="E406" s="193"/>
    </row>
    <row r="407" spans="1:5" ht="15">
      <c r="A407" s="24"/>
      <c r="B407" s="24"/>
      <c r="C407" s="24"/>
      <c r="D407" s="193"/>
      <c r="E407" s="193"/>
    </row>
    <row r="408" spans="1:5" ht="15">
      <c r="A408" s="24"/>
      <c r="B408" s="24"/>
      <c r="C408" s="24"/>
      <c r="D408" s="193"/>
      <c r="E408" s="193"/>
    </row>
    <row r="409" spans="1:5" ht="15">
      <c r="A409" s="24"/>
      <c r="B409" s="24"/>
      <c r="C409" s="24"/>
      <c r="D409" s="193"/>
      <c r="E409" s="193"/>
    </row>
    <row r="410" spans="1:5" ht="15">
      <c r="A410" s="24"/>
      <c r="B410" s="24"/>
      <c r="C410" s="24"/>
      <c r="D410" s="193"/>
      <c r="E410" s="193"/>
    </row>
    <row r="411" spans="1:5" ht="15">
      <c r="A411" s="24"/>
      <c r="B411" s="24"/>
      <c r="C411" s="24"/>
      <c r="D411" s="193"/>
      <c r="E411" s="193"/>
    </row>
    <row r="412" spans="1:5" ht="15">
      <c r="A412" s="24"/>
      <c r="B412" s="24"/>
      <c r="C412" s="24"/>
      <c r="D412" s="193"/>
      <c r="E412" s="193"/>
    </row>
    <row r="413" spans="1:5" ht="15">
      <c r="A413" s="24"/>
      <c r="B413" s="24"/>
      <c r="C413" s="24"/>
      <c r="D413" s="193"/>
      <c r="E413" s="193"/>
    </row>
    <row r="414" spans="1:5" ht="15">
      <c r="A414" s="24"/>
      <c r="B414" s="24"/>
      <c r="C414" s="24"/>
      <c r="D414" s="193"/>
      <c r="E414" s="193"/>
    </row>
    <row r="415" spans="1:5" ht="15">
      <c r="A415" s="24"/>
      <c r="B415" s="24"/>
      <c r="C415" s="24"/>
      <c r="D415" s="193"/>
      <c r="E415" s="193"/>
    </row>
    <row r="416" spans="1:5" ht="15">
      <c r="A416" s="24"/>
      <c r="B416" s="24"/>
      <c r="C416" s="24"/>
      <c r="D416" s="193"/>
      <c r="E416" s="193"/>
    </row>
    <row r="417" spans="1:5" ht="15">
      <c r="A417" s="24"/>
      <c r="B417" s="24"/>
      <c r="C417" s="24"/>
      <c r="D417" s="193"/>
      <c r="E417" s="193"/>
    </row>
    <row r="418" spans="1:5" ht="15">
      <c r="A418" s="24"/>
      <c r="B418" s="24"/>
      <c r="C418" s="24"/>
      <c r="D418" s="193"/>
      <c r="E418" s="193"/>
    </row>
    <row r="419" spans="1:5" ht="15">
      <c r="A419" s="24"/>
      <c r="B419" s="24"/>
      <c r="C419" s="24"/>
      <c r="D419" s="193"/>
      <c r="E419" s="193"/>
    </row>
    <row r="420" spans="1:5" ht="15">
      <c r="A420" s="24"/>
      <c r="B420" s="24"/>
      <c r="C420" s="24"/>
      <c r="D420" s="193"/>
      <c r="E420" s="193"/>
    </row>
    <row r="421" spans="1:5" ht="15">
      <c r="A421" s="24"/>
      <c r="B421" s="24"/>
      <c r="C421" s="24"/>
      <c r="D421" s="193"/>
      <c r="E421" s="193"/>
    </row>
    <row r="422" spans="1:5" ht="15">
      <c r="A422" s="24"/>
      <c r="B422" s="24"/>
      <c r="C422" s="24"/>
      <c r="D422" s="193"/>
      <c r="E422" s="193"/>
    </row>
    <row r="423" spans="1:5" ht="15">
      <c r="A423" s="24"/>
      <c r="B423" s="24"/>
      <c r="C423" s="24"/>
      <c r="D423" s="193"/>
      <c r="E423" s="193"/>
    </row>
    <row r="424" spans="1:5" ht="15">
      <c r="A424" s="24"/>
      <c r="B424" s="24"/>
      <c r="C424" s="24"/>
      <c r="D424" s="193"/>
      <c r="E424" s="193"/>
    </row>
    <row r="425" spans="1:5" ht="15">
      <c r="A425" s="24"/>
      <c r="B425" s="24"/>
      <c r="C425" s="24"/>
      <c r="D425" s="193"/>
      <c r="E425" s="193"/>
    </row>
    <row r="426" spans="1:5" ht="15">
      <c r="A426" s="24"/>
      <c r="B426" s="24"/>
      <c r="C426" s="24"/>
      <c r="D426" s="193"/>
      <c r="E426" s="193"/>
    </row>
    <row r="427" spans="1:5" ht="15">
      <c r="A427" s="24"/>
      <c r="B427" s="24"/>
      <c r="C427" s="24"/>
      <c r="D427" s="193"/>
      <c r="E427" s="193"/>
    </row>
    <row r="428" spans="1:5" ht="15">
      <c r="A428" s="24"/>
      <c r="B428" s="24"/>
      <c r="C428" s="24"/>
      <c r="D428" s="193"/>
      <c r="E428" s="193"/>
    </row>
    <row r="429" spans="1:5" ht="15">
      <c r="A429" s="24"/>
      <c r="B429" s="24"/>
      <c r="C429" s="24"/>
      <c r="D429" s="193"/>
      <c r="E429" s="193"/>
    </row>
    <row r="430" spans="1:5" ht="15">
      <c r="A430" s="24"/>
      <c r="B430" s="24"/>
      <c r="C430" s="24"/>
      <c r="D430" s="193"/>
      <c r="E430" s="193"/>
    </row>
    <row r="431" spans="1:5" ht="15">
      <c r="A431" s="24"/>
      <c r="B431" s="24"/>
      <c r="C431" s="24"/>
      <c r="D431" s="193"/>
      <c r="E431" s="193"/>
    </row>
    <row r="432" spans="1:5" ht="15">
      <c r="A432" s="24"/>
      <c r="B432" s="24"/>
      <c r="C432" s="24"/>
      <c r="D432" s="193"/>
      <c r="E432" s="193"/>
    </row>
    <row r="433" spans="1:5" ht="15">
      <c r="A433" s="24"/>
      <c r="B433" s="24"/>
      <c r="C433" s="24"/>
      <c r="D433" s="193"/>
      <c r="E433" s="193"/>
    </row>
    <row r="434" spans="1:5" ht="15">
      <c r="A434" s="24"/>
      <c r="B434" s="24"/>
      <c r="C434" s="24"/>
      <c r="D434" s="193"/>
      <c r="E434" s="193"/>
    </row>
    <row r="435" spans="1:5" ht="15">
      <c r="A435" s="24"/>
      <c r="B435" s="24"/>
      <c r="C435" s="24"/>
      <c r="D435" s="193"/>
      <c r="E435" s="193"/>
    </row>
    <row r="436" spans="1:5" ht="15">
      <c r="A436" s="24"/>
      <c r="B436" s="24"/>
      <c r="C436" s="24"/>
      <c r="D436" s="193"/>
      <c r="E436" s="193"/>
    </row>
    <row r="437" spans="1:5" ht="15">
      <c r="A437" s="24"/>
      <c r="B437" s="24"/>
      <c r="C437" s="24"/>
      <c r="D437" s="193"/>
      <c r="E437" s="193"/>
    </row>
    <row r="438" spans="1:5" ht="15">
      <c r="A438" s="24"/>
      <c r="B438" s="24"/>
      <c r="C438" s="24"/>
      <c r="D438" s="193"/>
      <c r="E438" s="193"/>
    </row>
    <row r="439" spans="1:5" ht="15">
      <c r="A439" s="24"/>
      <c r="B439" s="24"/>
      <c r="C439" s="24"/>
      <c r="D439" s="193"/>
      <c r="E439" s="193"/>
    </row>
    <row r="440" spans="1:5" ht="15">
      <c r="A440" s="24"/>
      <c r="B440" s="24"/>
      <c r="C440" s="24"/>
      <c r="D440" s="193"/>
      <c r="E440" s="193"/>
    </row>
    <row r="441" spans="1:5" ht="15">
      <c r="A441" s="24"/>
      <c r="B441" s="24"/>
      <c r="C441" s="24"/>
      <c r="D441" s="193"/>
      <c r="E441" s="193"/>
    </row>
    <row r="442" spans="1:5" ht="15">
      <c r="A442" s="24"/>
      <c r="B442" s="24"/>
      <c r="C442" s="24"/>
      <c r="D442" s="193"/>
      <c r="E442" s="193"/>
    </row>
    <row r="443" spans="1:5" ht="15">
      <c r="A443" s="24"/>
      <c r="B443" s="24"/>
      <c r="C443" s="24"/>
      <c r="D443" s="193"/>
      <c r="E443" s="193"/>
    </row>
    <row r="444" spans="1:5" ht="15">
      <c r="A444" s="24"/>
      <c r="B444" s="24"/>
      <c r="C444" s="24"/>
      <c r="D444" s="193"/>
      <c r="E444" s="193"/>
    </row>
    <row r="445" spans="1:5" ht="15">
      <c r="A445" s="24"/>
      <c r="B445" s="24"/>
      <c r="C445" s="24"/>
      <c r="D445" s="193"/>
      <c r="E445" s="193"/>
    </row>
    <row r="446" spans="1:5" ht="15">
      <c r="A446" s="24"/>
      <c r="B446" s="24"/>
      <c r="C446" s="24"/>
      <c r="D446" s="193"/>
      <c r="E446" s="193"/>
    </row>
    <row r="447" spans="1:5" ht="15">
      <c r="A447" s="24"/>
      <c r="B447" s="24"/>
      <c r="C447" s="24"/>
      <c r="D447" s="193"/>
      <c r="E447" s="193"/>
    </row>
    <row r="448" spans="1:5" ht="15">
      <c r="A448" s="24"/>
      <c r="B448" s="24"/>
      <c r="C448" s="24"/>
      <c r="D448" s="193"/>
      <c r="E448" s="193"/>
    </row>
    <row r="449" spans="1:5" ht="15">
      <c r="A449" s="24"/>
      <c r="B449" s="24"/>
      <c r="C449" s="24"/>
      <c r="D449" s="193"/>
      <c r="E449" s="193"/>
    </row>
    <row r="450" spans="1:5" ht="15">
      <c r="A450" s="24"/>
      <c r="B450" s="24"/>
      <c r="C450" s="24"/>
      <c r="D450" s="193"/>
      <c r="E450" s="193"/>
    </row>
    <row r="451" spans="1:5" ht="15">
      <c r="A451" s="24"/>
      <c r="B451" s="24"/>
      <c r="C451" s="24"/>
      <c r="D451" s="193"/>
      <c r="E451" s="193"/>
    </row>
    <row r="452" spans="1:5" ht="15">
      <c r="A452" s="24"/>
      <c r="B452" s="24"/>
      <c r="C452" s="24"/>
      <c r="D452" s="193"/>
      <c r="E452" s="193"/>
    </row>
    <row r="453" spans="1:5" ht="15">
      <c r="A453" s="24"/>
      <c r="B453" s="24"/>
      <c r="C453" s="24"/>
      <c r="D453" s="193"/>
      <c r="E453" s="193"/>
    </row>
    <row r="454" spans="1:5" ht="15">
      <c r="A454" s="24"/>
      <c r="B454" s="24"/>
      <c r="C454" s="24"/>
      <c r="D454" s="193"/>
      <c r="E454" s="193"/>
    </row>
    <row r="455" spans="1:5" ht="15">
      <c r="A455" s="24"/>
      <c r="B455" s="24"/>
      <c r="C455" s="24"/>
      <c r="D455" s="193"/>
      <c r="E455" s="193"/>
    </row>
    <row r="456" spans="1:5" ht="15">
      <c r="A456" s="24"/>
      <c r="B456" s="24"/>
      <c r="C456" s="24"/>
      <c r="D456" s="193"/>
      <c r="E456" s="193"/>
    </row>
    <row r="457" spans="1:5" ht="15">
      <c r="A457" s="24"/>
      <c r="B457" s="24"/>
      <c r="C457" s="24"/>
      <c r="D457" s="193"/>
      <c r="E457" s="193"/>
    </row>
    <row r="458" spans="1:5" ht="15">
      <c r="A458" s="24"/>
      <c r="B458" s="24"/>
      <c r="C458" s="24"/>
      <c r="D458" s="193"/>
      <c r="E458" s="193"/>
    </row>
    <row r="459" spans="1:5" ht="15">
      <c r="A459" s="24"/>
      <c r="B459" s="24"/>
      <c r="C459" s="24"/>
      <c r="D459" s="193"/>
      <c r="E459" s="193"/>
    </row>
    <row r="460" spans="1:5" ht="15">
      <c r="A460" s="24"/>
      <c r="B460" s="24"/>
      <c r="C460" s="24"/>
      <c r="D460" s="193"/>
      <c r="E460" s="193"/>
    </row>
    <row r="461" spans="1:5" ht="15">
      <c r="A461" s="24"/>
      <c r="B461" s="24"/>
      <c r="C461" s="24"/>
      <c r="D461" s="193"/>
      <c r="E461" s="193"/>
    </row>
    <row r="462" spans="1:5" ht="15">
      <c r="A462" s="24"/>
      <c r="B462" s="24"/>
      <c r="C462" s="24"/>
      <c r="D462" s="193"/>
      <c r="E462" s="193"/>
    </row>
    <row r="463" spans="1:5" ht="15">
      <c r="A463" s="24"/>
      <c r="B463" s="24"/>
      <c r="C463" s="24"/>
      <c r="D463" s="193"/>
      <c r="E463" s="193"/>
    </row>
    <row r="464" spans="1:5" ht="15">
      <c r="A464" s="24"/>
      <c r="B464" s="24"/>
      <c r="C464" s="24"/>
      <c r="D464" s="193"/>
      <c r="E464" s="193"/>
    </row>
    <row r="465" spans="1:5" ht="15">
      <c r="A465" s="24"/>
      <c r="B465" s="24"/>
      <c r="C465" s="24"/>
      <c r="D465" s="193"/>
      <c r="E465" s="193"/>
    </row>
    <row r="466" spans="1:5" ht="15">
      <c r="A466" s="24"/>
      <c r="B466" s="24"/>
      <c r="C466" s="24"/>
      <c r="D466" s="193"/>
      <c r="E466" s="193"/>
    </row>
    <row r="467" spans="1:5" ht="15">
      <c r="A467" s="24"/>
      <c r="B467" s="24"/>
      <c r="C467" s="24"/>
      <c r="D467" s="193"/>
      <c r="E467" s="193"/>
    </row>
    <row r="468" spans="1:5" ht="15">
      <c r="A468" s="24"/>
      <c r="B468" s="24"/>
      <c r="C468" s="24"/>
      <c r="D468" s="193"/>
      <c r="E468" s="193"/>
    </row>
    <row r="469" spans="1:5" ht="15">
      <c r="A469" s="24"/>
      <c r="B469" s="24"/>
      <c r="C469" s="24"/>
      <c r="D469" s="193"/>
      <c r="E469" s="193"/>
    </row>
    <row r="470" spans="1:5" ht="15">
      <c r="A470" s="24"/>
      <c r="B470" s="24"/>
      <c r="C470" s="24"/>
      <c r="D470" s="193"/>
      <c r="E470" s="193"/>
    </row>
    <row r="471" spans="1:5" ht="15">
      <c r="A471" s="24"/>
      <c r="B471" s="24"/>
      <c r="C471" s="24"/>
      <c r="D471" s="193"/>
      <c r="E471" s="193"/>
    </row>
    <row r="472" spans="1:5" ht="15">
      <c r="A472" s="24"/>
      <c r="B472" s="24"/>
      <c r="C472" s="24"/>
      <c r="D472" s="193"/>
      <c r="E472" s="193"/>
    </row>
    <row r="473" spans="1:5" ht="15">
      <c r="A473" s="24"/>
      <c r="B473" s="24"/>
      <c r="C473" s="24"/>
      <c r="D473" s="193"/>
      <c r="E473" s="193"/>
    </row>
    <row r="474" spans="1:5" ht="15">
      <c r="A474" s="24"/>
      <c r="B474" s="24"/>
      <c r="C474" s="24"/>
      <c r="D474" s="193"/>
      <c r="E474" s="193"/>
    </row>
    <row r="475" spans="1:5" ht="15">
      <c r="A475" s="24"/>
      <c r="B475" s="24"/>
      <c r="C475" s="24"/>
      <c r="D475" s="193"/>
      <c r="E475" s="193"/>
    </row>
    <row r="476" spans="1:5" ht="15">
      <c r="A476" s="24"/>
      <c r="B476" s="24"/>
      <c r="C476" s="24"/>
      <c r="D476" s="193"/>
      <c r="E476" s="193"/>
    </row>
    <row r="477" spans="1:5" ht="15">
      <c r="A477" s="24"/>
      <c r="B477" s="24"/>
      <c r="C477" s="24"/>
      <c r="D477" s="193"/>
      <c r="E477" s="193"/>
    </row>
    <row r="478" spans="1:5" ht="15">
      <c r="A478" s="24"/>
      <c r="B478" s="24"/>
      <c r="C478" s="24"/>
      <c r="D478" s="193"/>
      <c r="E478" s="193"/>
    </row>
    <row r="479" spans="1:5" ht="15">
      <c r="A479" s="24"/>
      <c r="B479" s="24"/>
      <c r="C479" s="24"/>
      <c r="D479" s="193"/>
      <c r="E479" s="193"/>
    </row>
    <row r="480" spans="1:5" ht="15">
      <c r="A480" s="24"/>
      <c r="B480" s="24"/>
      <c r="C480" s="24"/>
      <c r="D480" s="193"/>
      <c r="E480" s="193"/>
    </row>
    <row r="481" spans="1:5" ht="15">
      <c r="A481" s="24"/>
      <c r="B481" s="24"/>
      <c r="C481" s="24"/>
      <c r="D481" s="193"/>
      <c r="E481" s="193"/>
    </row>
    <row r="482" spans="1:5" ht="15">
      <c r="A482" s="24"/>
      <c r="B482" s="24"/>
      <c r="C482" s="24"/>
      <c r="D482" s="193"/>
      <c r="E482" s="193"/>
    </row>
    <row r="483" spans="1:5" ht="15">
      <c r="A483" s="24"/>
      <c r="B483" s="24"/>
      <c r="C483" s="24"/>
      <c r="D483" s="193"/>
      <c r="E483" s="193"/>
    </row>
    <row r="484" spans="1:5" ht="15">
      <c r="A484" s="24"/>
      <c r="B484" s="24"/>
      <c r="C484" s="24"/>
      <c r="D484" s="193"/>
      <c r="E484" s="193"/>
    </row>
    <row r="485" spans="1:5" ht="15">
      <c r="A485" s="24"/>
      <c r="B485" s="24"/>
      <c r="C485" s="24"/>
      <c r="D485" s="193"/>
      <c r="E485" s="193"/>
    </row>
    <row r="486" spans="1:5" ht="15">
      <c r="A486" s="24"/>
      <c r="B486" s="24"/>
      <c r="C486" s="24"/>
      <c r="D486" s="193"/>
      <c r="E486" s="193"/>
    </row>
    <row r="487" spans="1:5" ht="15">
      <c r="A487" s="24"/>
      <c r="B487" s="24"/>
      <c r="C487" s="24"/>
      <c r="D487" s="193"/>
      <c r="E487" s="193"/>
    </row>
  </sheetData>
  <sheetProtection/>
  <mergeCells count="2">
    <mergeCell ref="A8:B8"/>
    <mergeCell ref="A6:E6"/>
  </mergeCells>
  <printOptions gridLines="1"/>
  <pageMargins left="0.984251968503937" right="0.3937007874015748" top="0.5905511811023623" bottom="0.5905511811023623" header="0" footer="0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19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1" width="15.57421875" style="33" customWidth="1"/>
    <col min="2" max="2" width="7.8515625" style="33" customWidth="1"/>
    <col min="3" max="3" width="64.57421875" style="33" customWidth="1"/>
    <col min="4" max="4" width="13.421875" style="367" customWidth="1"/>
    <col min="5" max="5" width="11.00390625" style="367" bestFit="1" customWidth="1"/>
    <col min="6" max="6" width="10.57421875" style="367" customWidth="1"/>
  </cols>
  <sheetData>
    <row r="1" spans="1:6" s="542" customFormat="1" ht="15.75" hidden="1">
      <c r="A1" s="33"/>
      <c r="B1" s="33"/>
      <c r="C1" s="33"/>
      <c r="D1" s="367"/>
      <c r="E1" s="367"/>
      <c r="F1" s="648" t="s">
        <v>79</v>
      </c>
    </row>
    <row r="2" spans="1:6" s="542" customFormat="1" ht="12" customHeight="1">
      <c r="A2" s="236"/>
      <c r="B2" s="236"/>
      <c r="C2" s="236"/>
      <c r="D2" s="536" t="s">
        <v>794</v>
      </c>
      <c r="E2" s="367"/>
      <c r="F2" s="367"/>
    </row>
    <row r="3" spans="1:4" ht="15">
      <c r="A3" s="236"/>
      <c r="B3" s="236"/>
      <c r="C3" s="236"/>
      <c r="D3" s="536" t="s">
        <v>148</v>
      </c>
    </row>
    <row r="4" spans="1:4" ht="15">
      <c r="A4" s="236"/>
      <c r="B4" s="236"/>
      <c r="C4" s="236"/>
      <c r="D4" s="536" t="s">
        <v>149</v>
      </c>
    </row>
    <row r="5" spans="1:4" ht="15">
      <c r="A5" s="236"/>
      <c r="B5" s="236"/>
      <c r="C5" s="236"/>
      <c r="D5" s="536" t="s">
        <v>927</v>
      </c>
    </row>
    <row r="6" spans="1:3" ht="12" customHeight="1">
      <c r="A6" s="236"/>
      <c r="B6" s="236"/>
      <c r="C6" s="236"/>
    </row>
    <row r="7" spans="1:6" ht="50.25" customHeight="1">
      <c r="A7" s="701" t="s">
        <v>809</v>
      </c>
      <c r="B7" s="701"/>
      <c r="C7" s="701"/>
      <c r="D7" s="701"/>
      <c r="E7" s="701"/>
      <c r="F7" s="701"/>
    </row>
    <row r="8" spans="1:6" ht="12" customHeight="1">
      <c r="A8" s="236"/>
      <c r="B8" s="236"/>
      <c r="C8" s="236"/>
      <c r="D8" s="301"/>
      <c r="F8" s="301"/>
    </row>
    <row r="9" spans="1:6" ht="25.5">
      <c r="A9" s="245" t="s">
        <v>453</v>
      </c>
      <c r="B9" s="245" t="s">
        <v>151</v>
      </c>
      <c r="C9" s="225" t="s">
        <v>152</v>
      </c>
      <c r="D9" s="390" t="s">
        <v>109</v>
      </c>
      <c r="E9" s="390" t="s">
        <v>153</v>
      </c>
      <c r="F9" s="390" t="s">
        <v>22</v>
      </c>
    </row>
    <row r="10" spans="1:6" s="315" customFormat="1" ht="16.5" customHeight="1">
      <c r="A10" s="440"/>
      <c r="B10" s="441"/>
      <c r="C10" s="442" t="s">
        <v>364</v>
      </c>
      <c r="D10" s="326">
        <f aca="true" t="shared" si="0" ref="D10:D32">E10+F10</f>
        <v>4609.3</v>
      </c>
      <c r="E10" s="326">
        <f>SUM(E11,E43,E64,E72,E93)</f>
        <v>4609.3</v>
      </c>
      <c r="F10" s="326">
        <f>SUM(F11,F43,F64,F72,F93)</f>
        <v>0</v>
      </c>
    </row>
    <row r="11" spans="1:6" ht="32.25" customHeight="1">
      <c r="A11" s="443" t="s">
        <v>485</v>
      </c>
      <c r="B11" s="443"/>
      <c r="C11" s="444" t="s">
        <v>377</v>
      </c>
      <c r="D11" s="445">
        <f t="shared" si="0"/>
        <v>300</v>
      </c>
      <c r="E11" s="422">
        <f>E12+E22+E39</f>
        <v>300</v>
      </c>
      <c r="F11" s="422">
        <f>F12+F22+F39</f>
        <v>0</v>
      </c>
    </row>
    <row r="12" spans="1:6" ht="25.5">
      <c r="A12" s="224" t="s">
        <v>486</v>
      </c>
      <c r="B12" s="224"/>
      <c r="C12" s="223" t="s">
        <v>559</v>
      </c>
      <c r="D12" s="446">
        <f t="shared" si="0"/>
        <v>280</v>
      </c>
      <c r="E12" s="312">
        <f>E13</f>
        <v>280</v>
      </c>
      <c r="F12" s="312">
        <f>F13</f>
        <v>0</v>
      </c>
    </row>
    <row r="13" spans="1:6" ht="30.75" customHeight="1">
      <c r="A13" s="224" t="s">
        <v>488</v>
      </c>
      <c r="B13" s="224"/>
      <c r="C13" s="223" t="s">
        <v>589</v>
      </c>
      <c r="D13" s="321">
        <f t="shared" si="0"/>
        <v>280</v>
      </c>
      <c r="E13" s="321">
        <f>SUM(E14,E16,E18,E20)</f>
        <v>280</v>
      </c>
      <c r="F13" s="321">
        <f>SUM(F14,F16,F18)</f>
        <v>0</v>
      </c>
    </row>
    <row r="14" spans="1:6" ht="51">
      <c r="A14" s="224" t="s">
        <v>487</v>
      </c>
      <c r="B14" s="224"/>
      <c r="C14" s="223" t="s">
        <v>560</v>
      </c>
      <c r="D14" s="321">
        <f t="shared" si="0"/>
        <v>280</v>
      </c>
      <c r="E14" s="321">
        <f>SUM(E15)</f>
        <v>280</v>
      </c>
      <c r="F14" s="321">
        <f>SUM(F15)</f>
        <v>0</v>
      </c>
    </row>
    <row r="15" spans="1:6" ht="25.5">
      <c r="A15" s="224"/>
      <c r="B15" s="224" t="s">
        <v>24</v>
      </c>
      <c r="C15" s="223" t="s">
        <v>604</v>
      </c>
      <c r="D15" s="321">
        <f t="shared" si="0"/>
        <v>280</v>
      </c>
      <c r="E15" s="299">
        <v>280</v>
      </c>
      <c r="F15" s="299">
        <v>0</v>
      </c>
    </row>
    <row r="16" spans="1:6" ht="25.5" hidden="1">
      <c r="A16" s="224" t="s">
        <v>489</v>
      </c>
      <c r="B16" s="224"/>
      <c r="C16" s="223" t="s">
        <v>561</v>
      </c>
      <c r="D16" s="321">
        <f t="shared" si="0"/>
        <v>0</v>
      </c>
      <c r="E16" s="321">
        <f>SUM(E17)</f>
        <v>0</v>
      </c>
      <c r="F16" s="321">
        <f>SUM(F17)</f>
        <v>0</v>
      </c>
    </row>
    <row r="17" spans="1:6" ht="25.5" hidden="1">
      <c r="A17" s="224"/>
      <c r="B17" s="224" t="s">
        <v>24</v>
      </c>
      <c r="C17" s="223" t="s">
        <v>604</v>
      </c>
      <c r="D17" s="321">
        <f t="shared" si="0"/>
        <v>0</v>
      </c>
      <c r="E17" s="533">
        <f>10-10</f>
        <v>0</v>
      </c>
      <c r="F17" s="299">
        <v>0</v>
      </c>
    </row>
    <row r="18" spans="1:6" ht="12.75" customHeight="1" hidden="1">
      <c r="A18" s="224" t="s">
        <v>747</v>
      </c>
      <c r="B18" s="224"/>
      <c r="C18" s="223" t="s">
        <v>748</v>
      </c>
      <c r="D18" s="321">
        <f t="shared" si="0"/>
        <v>0</v>
      </c>
      <c r="E18" s="321">
        <f>SUM(E19)</f>
        <v>0</v>
      </c>
      <c r="F18" s="321">
        <f>SUM(F19)</f>
        <v>0</v>
      </c>
    </row>
    <row r="19" spans="1:6" ht="26.25" customHeight="1" hidden="1">
      <c r="A19" s="224"/>
      <c r="B19" s="224" t="s">
        <v>24</v>
      </c>
      <c r="C19" s="223" t="s">
        <v>604</v>
      </c>
      <c r="D19" s="321">
        <f t="shared" si="0"/>
        <v>0</v>
      </c>
      <c r="E19" s="299">
        <v>0</v>
      </c>
      <c r="F19" s="299">
        <v>0</v>
      </c>
    </row>
    <row r="20" spans="1:6" ht="12.75" customHeight="1" hidden="1">
      <c r="A20" s="224" t="s">
        <v>796</v>
      </c>
      <c r="B20" s="224"/>
      <c r="C20" s="223" t="s">
        <v>797</v>
      </c>
      <c r="D20" s="321">
        <f t="shared" si="0"/>
        <v>0</v>
      </c>
      <c r="E20" s="321">
        <f>SUM(E21)</f>
        <v>0</v>
      </c>
      <c r="F20" s="321">
        <f>SUM(F21)</f>
        <v>0</v>
      </c>
    </row>
    <row r="21" spans="1:6" ht="26.25" customHeight="1" hidden="1">
      <c r="A21" s="224"/>
      <c r="B21" s="224" t="s">
        <v>24</v>
      </c>
      <c r="C21" s="223" t="s">
        <v>604</v>
      </c>
      <c r="D21" s="321">
        <f t="shared" si="0"/>
        <v>0</v>
      </c>
      <c r="E21" s="299">
        <v>0</v>
      </c>
      <c r="F21" s="299">
        <v>0</v>
      </c>
    </row>
    <row r="22" spans="1:6" ht="38.25">
      <c r="A22" s="430" t="s">
        <v>490</v>
      </c>
      <c r="B22" s="430"/>
      <c r="C22" s="429" t="s">
        <v>562</v>
      </c>
      <c r="D22" s="446">
        <f t="shared" si="0"/>
        <v>10</v>
      </c>
      <c r="E22" s="321">
        <f>SUM(E23,E30)</f>
        <v>10</v>
      </c>
      <c r="F22" s="321">
        <f>SUM(F23,F30)</f>
        <v>0</v>
      </c>
    </row>
    <row r="23" spans="1:6" ht="38.25">
      <c r="A23" s="387" t="s">
        <v>563</v>
      </c>
      <c r="B23" s="387"/>
      <c r="C23" s="381" t="s">
        <v>590</v>
      </c>
      <c r="D23" s="321">
        <f t="shared" si="0"/>
        <v>10</v>
      </c>
      <c r="E23" s="321">
        <f>SUM(E24,E26,E28)</f>
        <v>10</v>
      </c>
      <c r="F23" s="321">
        <f>SUM(F25)</f>
        <v>0</v>
      </c>
    </row>
    <row r="24" spans="1:6" ht="25.5">
      <c r="A24" s="387" t="s">
        <v>564</v>
      </c>
      <c r="B24" s="387"/>
      <c r="C24" s="381" t="s">
        <v>565</v>
      </c>
      <c r="D24" s="321">
        <f t="shared" si="0"/>
        <v>10</v>
      </c>
      <c r="E24" s="321">
        <f>SUM(E25)</f>
        <v>10</v>
      </c>
      <c r="F24" s="321">
        <f>SUM(F31)</f>
        <v>0</v>
      </c>
    </row>
    <row r="25" spans="1:6" ht="25.5">
      <c r="A25" s="387"/>
      <c r="B25" s="387" t="s">
        <v>24</v>
      </c>
      <c r="C25" s="223" t="s">
        <v>604</v>
      </c>
      <c r="D25" s="321">
        <f t="shared" si="0"/>
        <v>10</v>
      </c>
      <c r="E25" s="299">
        <v>10</v>
      </c>
      <c r="F25" s="299">
        <v>0</v>
      </c>
    </row>
    <row r="26" spans="1:6" ht="12.75" hidden="1">
      <c r="A26" s="387" t="s">
        <v>566</v>
      </c>
      <c r="B26" s="387"/>
      <c r="C26" s="381" t="s">
        <v>567</v>
      </c>
      <c r="D26" s="321">
        <f t="shared" si="0"/>
        <v>0</v>
      </c>
      <c r="E26" s="321">
        <f>SUM(E27)</f>
        <v>0</v>
      </c>
      <c r="F26" s="321">
        <f>SUM(F27)</f>
        <v>0</v>
      </c>
    </row>
    <row r="27" spans="1:6" ht="25.5" hidden="1">
      <c r="A27" s="387"/>
      <c r="B27" s="387" t="s">
        <v>24</v>
      </c>
      <c r="C27" s="223" t="s">
        <v>604</v>
      </c>
      <c r="D27" s="321">
        <f t="shared" si="0"/>
        <v>0</v>
      </c>
      <c r="E27" s="299">
        <v>0</v>
      </c>
      <c r="F27" s="299">
        <v>0</v>
      </c>
    </row>
    <row r="28" spans="1:6" ht="38.25" hidden="1">
      <c r="A28" s="387" t="s">
        <v>568</v>
      </c>
      <c r="B28" s="387"/>
      <c r="C28" s="381" t="s">
        <v>569</v>
      </c>
      <c r="D28" s="321">
        <f t="shared" si="0"/>
        <v>0</v>
      </c>
      <c r="E28" s="321">
        <f>SUM(E29)</f>
        <v>0</v>
      </c>
      <c r="F28" s="321">
        <f>SUM(F39)</f>
        <v>0</v>
      </c>
    </row>
    <row r="29" spans="1:6" ht="25.5" hidden="1">
      <c r="A29" s="387"/>
      <c r="B29" s="387" t="s">
        <v>24</v>
      </c>
      <c r="C29" s="223" t="s">
        <v>604</v>
      </c>
      <c r="D29" s="321">
        <f t="shared" si="0"/>
        <v>0</v>
      </c>
      <c r="E29" s="533">
        <f>7-7</f>
        <v>0</v>
      </c>
      <c r="F29" s="299">
        <v>0</v>
      </c>
    </row>
    <row r="30" spans="1:6" ht="38.25" hidden="1">
      <c r="A30" s="224" t="s">
        <v>491</v>
      </c>
      <c r="B30" s="224"/>
      <c r="C30" s="223" t="s">
        <v>591</v>
      </c>
      <c r="D30" s="321">
        <f t="shared" si="0"/>
        <v>0</v>
      </c>
      <c r="E30" s="321">
        <f>SUM(E31,E33,E35,E37)</f>
        <v>0</v>
      </c>
      <c r="F30" s="321">
        <f>SUM(F31)</f>
        <v>0</v>
      </c>
    </row>
    <row r="31" spans="1:6" ht="12.75" hidden="1">
      <c r="A31" s="387" t="s">
        <v>571</v>
      </c>
      <c r="B31" s="224"/>
      <c r="C31" s="223" t="s">
        <v>572</v>
      </c>
      <c r="D31" s="321">
        <f t="shared" si="0"/>
        <v>0</v>
      </c>
      <c r="E31" s="321">
        <f>SUM(E32)</f>
        <v>0</v>
      </c>
      <c r="F31" s="321">
        <f>SUM(F32)</f>
        <v>0</v>
      </c>
    </row>
    <row r="32" spans="1:6" ht="25.5" hidden="1">
      <c r="A32" s="224"/>
      <c r="B32" s="224" t="s">
        <v>24</v>
      </c>
      <c r="C32" s="223" t="s">
        <v>604</v>
      </c>
      <c r="D32" s="321">
        <f t="shared" si="0"/>
        <v>0</v>
      </c>
      <c r="E32" s="533">
        <f>1-1</f>
        <v>0</v>
      </c>
      <c r="F32" s="299">
        <v>0</v>
      </c>
    </row>
    <row r="33" spans="1:6" ht="25.5" hidden="1">
      <c r="A33" s="387" t="s">
        <v>573</v>
      </c>
      <c r="B33" s="224"/>
      <c r="C33" s="223" t="s">
        <v>574</v>
      </c>
      <c r="D33" s="321">
        <f aca="true" t="shared" si="1" ref="D33:D38">E33+F33</f>
        <v>0</v>
      </c>
      <c r="E33" s="321">
        <f>SUM(E34)</f>
        <v>0</v>
      </c>
      <c r="F33" s="321">
        <f>SUM(F34)</f>
        <v>0</v>
      </c>
    </row>
    <row r="34" spans="1:6" ht="25.5" hidden="1">
      <c r="A34" s="224"/>
      <c r="B34" s="224" t="s">
        <v>24</v>
      </c>
      <c r="C34" s="223" t="s">
        <v>604</v>
      </c>
      <c r="D34" s="321">
        <f t="shared" si="1"/>
        <v>0</v>
      </c>
      <c r="E34" s="533">
        <f>1-1</f>
        <v>0</v>
      </c>
      <c r="F34" s="299">
        <v>0</v>
      </c>
    </row>
    <row r="35" spans="1:6" ht="38.25" hidden="1">
      <c r="A35" s="387" t="s">
        <v>575</v>
      </c>
      <c r="B35" s="224"/>
      <c r="C35" s="223" t="s">
        <v>576</v>
      </c>
      <c r="D35" s="321">
        <f t="shared" si="1"/>
        <v>0</v>
      </c>
      <c r="E35" s="321">
        <f>SUM(E36)</f>
        <v>0</v>
      </c>
      <c r="F35" s="321">
        <f>SUM(F36)</f>
        <v>0</v>
      </c>
    </row>
    <row r="36" spans="1:6" ht="25.5" hidden="1">
      <c r="A36" s="224"/>
      <c r="B36" s="224" t="s">
        <v>24</v>
      </c>
      <c r="C36" s="223" t="s">
        <v>604</v>
      </c>
      <c r="D36" s="321">
        <f t="shared" si="1"/>
        <v>0</v>
      </c>
      <c r="E36" s="533">
        <f>7-7</f>
        <v>0</v>
      </c>
      <c r="F36" s="299">
        <v>0</v>
      </c>
    </row>
    <row r="37" spans="1:6" ht="38.25" hidden="1">
      <c r="A37" s="387" t="s">
        <v>577</v>
      </c>
      <c r="B37" s="224"/>
      <c r="C37" s="223" t="s">
        <v>379</v>
      </c>
      <c r="D37" s="321">
        <f t="shared" si="1"/>
        <v>0</v>
      </c>
      <c r="E37" s="321">
        <f>SUM(E38)</f>
        <v>0</v>
      </c>
      <c r="F37" s="321">
        <f>SUM(F38)</f>
        <v>0</v>
      </c>
    </row>
    <row r="38" spans="1:6" ht="25.5" hidden="1">
      <c r="A38" s="224"/>
      <c r="B38" s="224" t="s">
        <v>24</v>
      </c>
      <c r="C38" s="223" t="s">
        <v>604</v>
      </c>
      <c r="D38" s="321">
        <f t="shared" si="1"/>
        <v>0</v>
      </c>
      <c r="E38" s="533">
        <f>1-1</f>
        <v>0</v>
      </c>
      <c r="F38" s="299">
        <v>0</v>
      </c>
    </row>
    <row r="39" spans="1:6" ht="25.5">
      <c r="A39" s="224" t="s">
        <v>492</v>
      </c>
      <c r="B39" s="224"/>
      <c r="C39" s="223" t="s">
        <v>578</v>
      </c>
      <c r="D39" s="446">
        <f>E39+F39</f>
        <v>10</v>
      </c>
      <c r="E39" s="312">
        <f>E40</f>
        <v>10</v>
      </c>
      <c r="F39" s="312">
        <f>F40</f>
        <v>0</v>
      </c>
    </row>
    <row r="40" spans="1:6" ht="38.25">
      <c r="A40" s="224" t="s">
        <v>493</v>
      </c>
      <c r="B40" s="224"/>
      <c r="C40" s="223" t="s">
        <v>592</v>
      </c>
      <c r="D40" s="321">
        <f>E40+F40</f>
        <v>10</v>
      </c>
      <c r="E40" s="321">
        <f>SUM(E42)</f>
        <v>10</v>
      </c>
      <c r="F40" s="321">
        <f>SUM(F42)</f>
        <v>0</v>
      </c>
    </row>
    <row r="41" spans="1:6" ht="38.25">
      <c r="A41" s="224" t="s">
        <v>579</v>
      </c>
      <c r="B41" s="224"/>
      <c r="C41" s="223" t="s">
        <v>583</v>
      </c>
      <c r="D41" s="321">
        <f>E41+F41</f>
        <v>10</v>
      </c>
      <c r="E41" s="321">
        <f>SUM(E42)</f>
        <v>10</v>
      </c>
      <c r="F41" s="321">
        <f>SUM(F42)</f>
        <v>0</v>
      </c>
    </row>
    <row r="42" spans="1:6" ht="25.5">
      <c r="A42" s="224"/>
      <c r="B42" s="224" t="s">
        <v>24</v>
      </c>
      <c r="C42" s="223" t="s">
        <v>604</v>
      </c>
      <c r="D42" s="321">
        <f>E42+F42</f>
        <v>10</v>
      </c>
      <c r="E42" s="299">
        <v>10</v>
      </c>
      <c r="F42" s="299">
        <v>0</v>
      </c>
    </row>
    <row r="43" spans="1:6" ht="30">
      <c r="A43" s="443" t="s">
        <v>494</v>
      </c>
      <c r="B43" s="443"/>
      <c r="C43" s="444" t="s">
        <v>362</v>
      </c>
      <c r="D43" s="445">
        <f aca="true" t="shared" si="2" ref="D43:D59">E43+F43</f>
        <v>2115</v>
      </c>
      <c r="E43" s="422">
        <f>E44+E57+E60</f>
        <v>2115</v>
      </c>
      <c r="F43" s="422">
        <f>F44+F57+F60</f>
        <v>0</v>
      </c>
    </row>
    <row r="44" spans="1:6" ht="12.75">
      <c r="A44" s="224" t="s">
        <v>495</v>
      </c>
      <c r="B44" s="224"/>
      <c r="C44" s="223" t="s">
        <v>363</v>
      </c>
      <c r="D44" s="446">
        <f t="shared" si="2"/>
        <v>2115</v>
      </c>
      <c r="E44" s="312">
        <f>SUM(E45,E48,E51,E54)</f>
        <v>2115</v>
      </c>
      <c r="F44" s="312">
        <f>SUM(F45,F51)</f>
        <v>0</v>
      </c>
    </row>
    <row r="45" spans="1:6" ht="25.5">
      <c r="A45" s="224" t="s">
        <v>496</v>
      </c>
      <c r="B45" s="224"/>
      <c r="C45" s="223" t="s">
        <v>584</v>
      </c>
      <c r="D45" s="321">
        <f t="shared" si="2"/>
        <v>2055</v>
      </c>
      <c r="E45" s="321">
        <f>SUM(E47)</f>
        <v>2055</v>
      </c>
      <c r="F45" s="321">
        <f>SUM(F47)</f>
        <v>0</v>
      </c>
    </row>
    <row r="46" spans="1:6" ht="12.75">
      <c r="A46" s="224" t="s">
        <v>497</v>
      </c>
      <c r="B46" s="224"/>
      <c r="C46" s="223" t="s">
        <v>498</v>
      </c>
      <c r="D46" s="321">
        <f>E46+F46</f>
        <v>2055</v>
      </c>
      <c r="E46" s="321">
        <f>SUM(E47)</f>
        <v>2055</v>
      </c>
      <c r="F46" s="321">
        <f>SUM(F48)</f>
        <v>0</v>
      </c>
    </row>
    <row r="47" spans="1:6" ht="25.5">
      <c r="A47" s="224"/>
      <c r="B47" s="224" t="s">
        <v>60</v>
      </c>
      <c r="C47" s="223" t="s">
        <v>61</v>
      </c>
      <c r="D47" s="321">
        <f t="shared" si="2"/>
        <v>2055</v>
      </c>
      <c r="E47" s="299">
        <v>2055</v>
      </c>
      <c r="F47" s="299">
        <v>0</v>
      </c>
    </row>
    <row r="48" spans="1:6" ht="12.75" hidden="1">
      <c r="A48" s="224" t="s">
        <v>499</v>
      </c>
      <c r="B48" s="224"/>
      <c r="C48" s="223" t="s">
        <v>585</v>
      </c>
      <c r="D48" s="321">
        <f>E48+F48</f>
        <v>0</v>
      </c>
      <c r="E48" s="321">
        <f>SUM(E50)</f>
        <v>0</v>
      </c>
      <c r="F48" s="321">
        <f>SUM(F50)</f>
        <v>0</v>
      </c>
    </row>
    <row r="49" spans="1:6" ht="12.75" hidden="1">
      <c r="A49" s="224" t="s">
        <v>500</v>
      </c>
      <c r="B49" s="224"/>
      <c r="C49" s="223" t="s">
        <v>501</v>
      </c>
      <c r="D49" s="321">
        <f>E49+F49</f>
        <v>0</v>
      </c>
      <c r="E49" s="321">
        <f>SUM(E50)</f>
        <v>0</v>
      </c>
      <c r="F49" s="321">
        <f>SUM(F51)</f>
        <v>0</v>
      </c>
    </row>
    <row r="50" spans="1:6" ht="25.5" hidden="1">
      <c r="A50" s="224"/>
      <c r="B50" s="224" t="s">
        <v>60</v>
      </c>
      <c r="C50" s="223" t="s">
        <v>61</v>
      </c>
      <c r="D50" s="321">
        <f>E50+F50</f>
        <v>0</v>
      </c>
      <c r="E50" s="299">
        <v>0</v>
      </c>
      <c r="F50" s="299">
        <v>0</v>
      </c>
    </row>
    <row r="51" spans="1:6" ht="12.75">
      <c r="A51" s="224" t="s">
        <v>502</v>
      </c>
      <c r="B51" s="224"/>
      <c r="C51" s="223" t="s">
        <v>586</v>
      </c>
      <c r="D51" s="321">
        <f t="shared" si="2"/>
        <v>60</v>
      </c>
      <c r="E51" s="321">
        <f>SUM(E53)</f>
        <v>60</v>
      </c>
      <c r="F51" s="321">
        <f>SUM(F53)</f>
        <v>0</v>
      </c>
    </row>
    <row r="52" spans="1:6" ht="25.5">
      <c r="A52" s="224" t="s">
        <v>503</v>
      </c>
      <c r="B52" s="224"/>
      <c r="C52" s="223" t="s">
        <v>612</v>
      </c>
      <c r="D52" s="321">
        <f t="shared" si="2"/>
        <v>60</v>
      </c>
      <c r="E52" s="321">
        <f>SUM(E53)</f>
        <v>60</v>
      </c>
      <c r="F52" s="321">
        <f>SUM(F54)</f>
        <v>0</v>
      </c>
    </row>
    <row r="53" spans="1:6" ht="25.5">
      <c r="A53" s="224"/>
      <c r="B53" s="224" t="s">
        <v>60</v>
      </c>
      <c r="C53" s="223" t="s">
        <v>61</v>
      </c>
      <c r="D53" s="321">
        <f t="shared" si="2"/>
        <v>60</v>
      </c>
      <c r="E53" s="299">
        <v>60</v>
      </c>
      <c r="F53" s="299">
        <v>0</v>
      </c>
    </row>
    <row r="54" spans="1:6" ht="25.5" hidden="1">
      <c r="A54" s="224" t="s">
        <v>504</v>
      </c>
      <c r="B54" s="224"/>
      <c r="C54" s="223" t="s">
        <v>587</v>
      </c>
      <c r="D54" s="321">
        <f>E54+F54</f>
        <v>0</v>
      </c>
      <c r="E54" s="321">
        <f>SUM(E56)</f>
        <v>0</v>
      </c>
      <c r="F54" s="321">
        <f>SUM(F56)</f>
        <v>0</v>
      </c>
    </row>
    <row r="55" spans="1:6" ht="12.75" hidden="1">
      <c r="A55" s="224" t="s">
        <v>505</v>
      </c>
      <c r="B55" s="224"/>
      <c r="C55" s="223" t="s">
        <v>506</v>
      </c>
      <c r="D55" s="321">
        <f>E55+F55</f>
        <v>0</v>
      </c>
      <c r="E55" s="321">
        <f>SUM(E56)</f>
        <v>0</v>
      </c>
      <c r="F55" s="321">
        <f>SUM(F57)</f>
        <v>0</v>
      </c>
    </row>
    <row r="56" spans="1:6" ht="25.5" hidden="1">
      <c r="A56" s="224"/>
      <c r="B56" s="224" t="s">
        <v>60</v>
      </c>
      <c r="C56" s="223" t="s">
        <v>61</v>
      </c>
      <c r="D56" s="321">
        <f>E56+F56</f>
        <v>0</v>
      </c>
      <c r="E56" s="299"/>
      <c r="F56" s="299">
        <v>0</v>
      </c>
    </row>
    <row r="57" spans="1:6" ht="25.5" hidden="1">
      <c r="A57" s="219" t="s">
        <v>361</v>
      </c>
      <c r="B57" s="219"/>
      <c r="C57" s="221" t="s">
        <v>380</v>
      </c>
      <c r="D57" s="446">
        <f t="shared" si="2"/>
        <v>0</v>
      </c>
      <c r="E57" s="321">
        <f>SUM(E58)</f>
        <v>0</v>
      </c>
      <c r="F57" s="321">
        <f>SUM(F58)</f>
        <v>0</v>
      </c>
    </row>
    <row r="58" spans="1:6" ht="12.75" hidden="1">
      <c r="A58" s="306" t="s">
        <v>381</v>
      </c>
      <c r="B58" s="224"/>
      <c r="C58" s="223" t="s">
        <v>382</v>
      </c>
      <c r="D58" s="321">
        <f t="shared" si="2"/>
        <v>0</v>
      </c>
      <c r="E58" s="321">
        <f>SUM(E59)</f>
        <v>0</v>
      </c>
      <c r="F58" s="321">
        <f>SUM(F59)</f>
        <v>0</v>
      </c>
    </row>
    <row r="59" spans="1:6" ht="25.5" hidden="1">
      <c r="A59" s="224"/>
      <c r="B59" s="224" t="s">
        <v>60</v>
      </c>
      <c r="C59" s="223" t="s">
        <v>61</v>
      </c>
      <c r="D59" s="321">
        <f t="shared" si="2"/>
        <v>0</v>
      </c>
      <c r="E59" s="299">
        <v>0</v>
      </c>
      <c r="F59" s="299">
        <v>0</v>
      </c>
    </row>
    <row r="60" spans="1:6" ht="12.75" hidden="1">
      <c r="A60" s="219" t="s">
        <v>507</v>
      </c>
      <c r="B60" s="219"/>
      <c r="C60" s="221" t="s">
        <v>360</v>
      </c>
      <c r="D60" s="446">
        <f aca="true" t="shared" si="3" ref="D60:D68">E60+F60</f>
        <v>0</v>
      </c>
      <c r="E60" s="321">
        <f>SUM(E61)</f>
        <v>0</v>
      </c>
      <c r="F60" s="321">
        <f>SUM(F61)</f>
        <v>0</v>
      </c>
    </row>
    <row r="61" spans="1:6" ht="25.5" hidden="1">
      <c r="A61" s="306" t="s">
        <v>508</v>
      </c>
      <c r="B61" s="224"/>
      <c r="C61" s="223" t="s">
        <v>588</v>
      </c>
      <c r="D61" s="321">
        <f t="shared" si="3"/>
        <v>0</v>
      </c>
      <c r="E61" s="321">
        <f>SUM(E63)</f>
        <v>0</v>
      </c>
      <c r="F61" s="321">
        <f>SUM(F63)</f>
        <v>0</v>
      </c>
    </row>
    <row r="62" spans="1:6" ht="12.75" hidden="1">
      <c r="A62" s="224" t="s">
        <v>509</v>
      </c>
      <c r="B62" s="224"/>
      <c r="C62" s="223" t="s">
        <v>510</v>
      </c>
      <c r="D62" s="321">
        <f t="shared" si="3"/>
        <v>0</v>
      </c>
      <c r="E62" s="321">
        <f>SUM(E63)</f>
        <v>0</v>
      </c>
      <c r="F62" s="321">
        <f>SUM(F64)</f>
        <v>0</v>
      </c>
    </row>
    <row r="63" spans="1:6" ht="25.5" hidden="1">
      <c r="A63" s="224"/>
      <c r="B63" s="224" t="s">
        <v>60</v>
      </c>
      <c r="C63" s="223" t="s">
        <v>61</v>
      </c>
      <c r="D63" s="321">
        <f t="shared" si="3"/>
        <v>0</v>
      </c>
      <c r="E63" s="299">
        <v>0</v>
      </c>
      <c r="F63" s="299">
        <v>0</v>
      </c>
    </row>
    <row r="64" spans="1:6" ht="43.5" customHeight="1">
      <c r="A64" s="443" t="s">
        <v>418</v>
      </c>
      <c r="B64" s="443"/>
      <c r="C64" s="444" t="s">
        <v>417</v>
      </c>
      <c r="D64" s="445">
        <f t="shared" si="3"/>
        <v>400</v>
      </c>
      <c r="E64" s="422">
        <f>E65</f>
        <v>400</v>
      </c>
      <c r="F64" s="422">
        <f>F65</f>
        <v>0</v>
      </c>
    </row>
    <row r="65" spans="1:6" ht="25.5">
      <c r="A65" s="224" t="s">
        <v>420</v>
      </c>
      <c r="B65" s="224"/>
      <c r="C65" s="223" t="s">
        <v>419</v>
      </c>
      <c r="D65" s="446">
        <f t="shared" si="3"/>
        <v>400</v>
      </c>
      <c r="E65" s="312">
        <f>E66+E69</f>
        <v>400</v>
      </c>
      <c r="F65" s="312">
        <f>F66</f>
        <v>0</v>
      </c>
    </row>
    <row r="66" spans="1:6" ht="12.75" hidden="1">
      <c r="A66" s="224" t="s">
        <v>422</v>
      </c>
      <c r="B66" s="224"/>
      <c r="C66" s="223" t="s">
        <v>421</v>
      </c>
      <c r="D66" s="321">
        <f t="shared" si="3"/>
        <v>0</v>
      </c>
      <c r="E66" s="321">
        <f>SUM(E67)</f>
        <v>0</v>
      </c>
      <c r="F66" s="321">
        <f>SUM(F67)</f>
        <v>0</v>
      </c>
    </row>
    <row r="67" spans="1:6" ht="12.75" hidden="1">
      <c r="A67" s="224" t="s">
        <v>424</v>
      </c>
      <c r="B67" s="224"/>
      <c r="C67" s="223" t="s">
        <v>423</v>
      </c>
      <c r="D67" s="321">
        <f t="shared" si="3"/>
        <v>0</v>
      </c>
      <c r="E67" s="321">
        <f>SUM(E68)</f>
        <v>0</v>
      </c>
      <c r="F67" s="321">
        <f>SUM(F68)</f>
        <v>0</v>
      </c>
    </row>
    <row r="68" spans="1:6" ht="25.5" hidden="1">
      <c r="A68" s="224"/>
      <c r="B68" s="224" t="s">
        <v>60</v>
      </c>
      <c r="C68" s="223" t="s">
        <v>61</v>
      </c>
      <c r="D68" s="321">
        <f t="shared" si="3"/>
        <v>0</v>
      </c>
      <c r="E68" s="299">
        <v>0</v>
      </c>
      <c r="F68" s="299">
        <v>0</v>
      </c>
    </row>
    <row r="69" spans="1:6" ht="12.75">
      <c r="A69" s="224" t="s">
        <v>425</v>
      </c>
      <c r="B69" s="224"/>
      <c r="C69" s="223" t="s">
        <v>426</v>
      </c>
      <c r="D69" s="321">
        <f aca="true" t="shared" si="4" ref="D69:D76">E69+F69</f>
        <v>400</v>
      </c>
      <c r="E69" s="321">
        <f>SUM(E70)</f>
        <v>400</v>
      </c>
      <c r="F69" s="321">
        <f>SUM(F70)</f>
        <v>0</v>
      </c>
    </row>
    <row r="70" spans="1:6" ht="51">
      <c r="A70" s="224" t="s">
        <v>517</v>
      </c>
      <c r="B70" s="224"/>
      <c r="C70" s="223" t="s">
        <v>427</v>
      </c>
      <c r="D70" s="321">
        <f t="shared" si="4"/>
        <v>400</v>
      </c>
      <c r="E70" s="321">
        <f>SUM(E71)</f>
        <v>400</v>
      </c>
      <c r="F70" s="321">
        <f>SUM(F71)</f>
        <v>0</v>
      </c>
    </row>
    <row r="71" spans="1:6" ht="25.5">
      <c r="A71" s="224"/>
      <c r="B71" s="224" t="s">
        <v>60</v>
      </c>
      <c r="C71" s="223" t="s">
        <v>61</v>
      </c>
      <c r="D71" s="321">
        <f t="shared" si="4"/>
        <v>400</v>
      </c>
      <c r="E71" s="299">
        <v>400</v>
      </c>
      <c r="F71" s="299">
        <v>0</v>
      </c>
    </row>
    <row r="72" spans="1:6" ht="30" customHeight="1">
      <c r="A72" s="443" t="s">
        <v>429</v>
      </c>
      <c r="B72" s="443"/>
      <c r="C72" s="444" t="s">
        <v>428</v>
      </c>
      <c r="D72" s="445">
        <f t="shared" si="4"/>
        <v>285</v>
      </c>
      <c r="E72" s="422">
        <f>E73</f>
        <v>285</v>
      </c>
      <c r="F72" s="422">
        <f>F73</f>
        <v>0</v>
      </c>
    </row>
    <row r="73" spans="1:6" ht="12.75">
      <c r="A73" s="224" t="s">
        <v>430</v>
      </c>
      <c r="B73" s="224"/>
      <c r="C73" s="223" t="s">
        <v>431</v>
      </c>
      <c r="D73" s="446">
        <f t="shared" si="4"/>
        <v>285</v>
      </c>
      <c r="E73" s="312">
        <f>E74+E77+E82</f>
        <v>285</v>
      </c>
      <c r="F73" s="312">
        <f>F74</f>
        <v>0</v>
      </c>
    </row>
    <row r="74" spans="1:6" ht="25.5" hidden="1">
      <c r="A74" s="224" t="s">
        <v>432</v>
      </c>
      <c r="B74" s="224"/>
      <c r="C74" s="223" t="s">
        <v>433</v>
      </c>
      <c r="D74" s="321">
        <f t="shared" si="4"/>
        <v>0</v>
      </c>
      <c r="E74" s="321">
        <f>SUM(E75)</f>
        <v>0</v>
      </c>
      <c r="F74" s="321">
        <f>SUM(F75)</f>
        <v>0</v>
      </c>
    </row>
    <row r="75" spans="1:6" ht="12.75" hidden="1">
      <c r="A75" s="224" t="s">
        <v>434</v>
      </c>
      <c r="B75" s="224"/>
      <c r="C75" s="223" t="s">
        <v>518</v>
      </c>
      <c r="D75" s="321">
        <f t="shared" si="4"/>
        <v>0</v>
      </c>
      <c r="E75" s="321">
        <f>SUM(E76)</f>
        <v>0</v>
      </c>
      <c r="F75" s="321">
        <f>SUM(F76)</f>
        <v>0</v>
      </c>
    </row>
    <row r="76" spans="1:6" ht="25.5" hidden="1">
      <c r="A76" s="224"/>
      <c r="B76" s="224" t="s">
        <v>60</v>
      </c>
      <c r="C76" s="223" t="s">
        <v>61</v>
      </c>
      <c r="D76" s="321">
        <f t="shared" si="4"/>
        <v>0</v>
      </c>
      <c r="E76" s="299"/>
      <c r="F76" s="299">
        <v>0</v>
      </c>
    </row>
    <row r="77" spans="1:6" ht="25.5" hidden="1">
      <c r="A77" s="224" t="s">
        <v>435</v>
      </c>
      <c r="B77" s="224"/>
      <c r="C77" s="223" t="s">
        <v>436</v>
      </c>
      <c r="D77" s="321">
        <f aca="true" t="shared" si="5" ref="D77:D116">E77+F77</f>
        <v>0</v>
      </c>
      <c r="E77" s="321">
        <f>SUM(E78)</f>
        <v>0</v>
      </c>
      <c r="F77" s="321">
        <f>SUM(F78)</f>
        <v>0</v>
      </c>
    </row>
    <row r="78" spans="1:6" ht="25.5" hidden="1">
      <c r="A78" s="224" t="s">
        <v>437</v>
      </c>
      <c r="B78" s="224"/>
      <c r="C78" s="223" t="s">
        <v>438</v>
      </c>
      <c r="D78" s="321">
        <f t="shared" si="5"/>
        <v>0</v>
      </c>
      <c r="E78" s="321">
        <f>SUM(E79)</f>
        <v>0</v>
      </c>
      <c r="F78" s="321">
        <f>SUM(F79)</f>
        <v>0</v>
      </c>
    </row>
    <row r="79" spans="1:6" ht="25.5" hidden="1">
      <c r="A79" s="224"/>
      <c r="B79" s="224" t="s">
        <v>60</v>
      </c>
      <c r="C79" s="223" t="s">
        <v>61</v>
      </c>
      <c r="D79" s="321">
        <f t="shared" si="5"/>
        <v>0</v>
      </c>
      <c r="E79" s="299">
        <v>0</v>
      </c>
      <c r="F79" s="299">
        <v>0</v>
      </c>
    </row>
    <row r="80" spans="1:6" ht="25.5" hidden="1">
      <c r="A80" s="224" t="s">
        <v>439</v>
      </c>
      <c r="B80" s="224"/>
      <c r="C80" s="223" t="s">
        <v>440</v>
      </c>
      <c r="D80" s="321">
        <f t="shared" si="5"/>
        <v>0</v>
      </c>
      <c r="E80" s="321">
        <f>SUM(E81)</f>
        <v>0</v>
      </c>
      <c r="F80" s="321">
        <f>SUM(F81)</f>
        <v>0</v>
      </c>
    </row>
    <row r="81" spans="1:6" ht="25.5" hidden="1">
      <c r="A81" s="224"/>
      <c r="B81" s="224" t="s">
        <v>60</v>
      </c>
      <c r="C81" s="223" t="s">
        <v>61</v>
      </c>
      <c r="D81" s="321">
        <f t="shared" si="5"/>
        <v>0</v>
      </c>
      <c r="E81" s="299">
        <v>0</v>
      </c>
      <c r="F81" s="299">
        <v>0</v>
      </c>
    </row>
    <row r="82" spans="1:6" ht="25.5">
      <c r="A82" s="224" t="s">
        <v>441</v>
      </c>
      <c r="B82" s="224"/>
      <c r="C82" s="223" t="s">
        <v>442</v>
      </c>
      <c r="D82" s="321">
        <f t="shared" si="5"/>
        <v>285</v>
      </c>
      <c r="E82" s="321">
        <f>SUM(E83+E85+E87+E89+E91)</f>
        <v>285</v>
      </c>
      <c r="F82" s="321">
        <f>SUM(F83)</f>
        <v>0</v>
      </c>
    </row>
    <row r="83" spans="1:6" ht="51" hidden="1">
      <c r="A83" s="224" t="s">
        <v>443</v>
      </c>
      <c r="B83" s="224"/>
      <c r="C83" s="223" t="s">
        <v>444</v>
      </c>
      <c r="D83" s="321">
        <f t="shared" si="5"/>
        <v>0</v>
      </c>
      <c r="E83" s="321">
        <f>SUM(E84)</f>
        <v>0</v>
      </c>
      <c r="F83" s="321">
        <f>SUM(F84)</f>
        <v>0</v>
      </c>
    </row>
    <row r="84" spans="1:6" ht="25.5" hidden="1">
      <c r="A84" s="224"/>
      <c r="B84" s="224" t="s">
        <v>60</v>
      </c>
      <c r="C84" s="223" t="s">
        <v>61</v>
      </c>
      <c r="D84" s="321">
        <f t="shared" si="5"/>
        <v>0</v>
      </c>
      <c r="E84" s="299">
        <v>0</v>
      </c>
      <c r="F84" s="299">
        <v>0</v>
      </c>
    </row>
    <row r="85" spans="1:6" ht="25.5" hidden="1">
      <c r="A85" s="224" t="s">
        <v>445</v>
      </c>
      <c r="B85" s="224"/>
      <c r="C85" s="223" t="s">
        <v>446</v>
      </c>
      <c r="D85" s="321">
        <f t="shared" si="5"/>
        <v>0</v>
      </c>
      <c r="E85" s="321">
        <f>SUM(E86)</f>
        <v>0</v>
      </c>
      <c r="F85" s="321">
        <f>SUM(F86)</f>
        <v>0</v>
      </c>
    </row>
    <row r="86" spans="1:6" ht="25.5" hidden="1">
      <c r="A86" s="224"/>
      <c r="B86" s="224" t="s">
        <v>60</v>
      </c>
      <c r="C86" s="223" t="s">
        <v>61</v>
      </c>
      <c r="D86" s="321">
        <f t="shared" si="5"/>
        <v>0</v>
      </c>
      <c r="E86" s="299">
        <v>0</v>
      </c>
      <c r="F86" s="299">
        <v>0</v>
      </c>
    </row>
    <row r="87" spans="1:6" ht="25.5" hidden="1">
      <c r="A87" s="224" t="s">
        <v>447</v>
      </c>
      <c r="B87" s="224"/>
      <c r="C87" s="223" t="s">
        <v>448</v>
      </c>
      <c r="D87" s="321">
        <f t="shared" si="5"/>
        <v>0</v>
      </c>
      <c r="E87" s="321">
        <f>SUM(E88)</f>
        <v>0</v>
      </c>
      <c r="F87" s="321">
        <f>SUM(F88)</f>
        <v>0</v>
      </c>
    </row>
    <row r="88" spans="1:6" ht="25.5" hidden="1">
      <c r="A88" s="224"/>
      <c r="B88" s="224" t="s">
        <v>60</v>
      </c>
      <c r="C88" s="223" t="s">
        <v>61</v>
      </c>
      <c r="D88" s="321">
        <f t="shared" si="5"/>
        <v>0</v>
      </c>
      <c r="E88" s="299">
        <v>0</v>
      </c>
      <c r="F88" s="299">
        <v>0</v>
      </c>
    </row>
    <row r="89" spans="1:6" ht="12.75" hidden="1">
      <c r="A89" s="224" t="s">
        <v>449</v>
      </c>
      <c r="B89" s="224"/>
      <c r="C89" s="223" t="s">
        <v>450</v>
      </c>
      <c r="D89" s="321">
        <f t="shared" si="5"/>
        <v>0</v>
      </c>
      <c r="E89" s="321">
        <f>SUM(E90)</f>
        <v>0</v>
      </c>
      <c r="F89" s="321">
        <f>SUM(F90)</f>
        <v>0</v>
      </c>
    </row>
    <row r="90" spans="1:6" ht="25.5" hidden="1">
      <c r="A90" s="224"/>
      <c r="B90" s="224" t="s">
        <v>60</v>
      </c>
      <c r="C90" s="223" t="s">
        <v>61</v>
      </c>
      <c r="D90" s="321">
        <f t="shared" si="5"/>
        <v>0</v>
      </c>
      <c r="E90" s="299">
        <v>0</v>
      </c>
      <c r="F90" s="299">
        <v>0</v>
      </c>
    </row>
    <row r="91" spans="1:6" ht="12.75">
      <c r="A91" s="224" t="s">
        <v>451</v>
      </c>
      <c r="B91" s="224"/>
      <c r="C91" s="223" t="s">
        <v>452</v>
      </c>
      <c r="D91" s="321">
        <f t="shared" si="5"/>
        <v>285</v>
      </c>
      <c r="E91" s="321">
        <f>SUM(E92)</f>
        <v>285</v>
      </c>
      <c r="F91" s="321">
        <f>SUM(F92)</f>
        <v>0</v>
      </c>
    </row>
    <row r="92" spans="1:6" ht="25.5">
      <c r="A92" s="224"/>
      <c r="B92" s="224" t="s">
        <v>60</v>
      </c>
      <c r="C92" s="223" t="s">
        <v>61</v>
      </c>
      <c r="D92" s="321">
        <f t="shared" si="5"/>
        <v>285</v>
      </c>
      <c r="E92" s="299">
        <v>285</v>
      </c>
      <c r="F92" s="299">
        <v>0</v>
      </c>
    </row>
    <row r="93" spans="1:6" ht="43.5" customHeight="1">
      <c r="A93" s="443" t="s">
        <v>643</v>
      </c>
      <c r="B93" s="443"/>
      <c r="C93" s="444" t="s">
        <v>692</v>
      </c>
      <c r="D93" s="445">
        <f t="shared" si="5"/>
        <v>1509.3000000000002</v>
      </c>
      <c r="E93" s="422">
        <f>E94</f>
        <v>1509.3000000000002</v>
      </c>
      <c r="F93" s="422">
        <f>F94</f>
        <v>0</v>
      </c>
    </row>
    <row r="94" spans="1:6" ht="25.5">
      <c r="A94" s="224" t="s">
        <v>685</v>
      </c>
      <c r="B94" s="224"/>
      <c r="C94" s="223" t="s">
        <v>764</v>
      </c>
      <c r="D94" s="446">
        <f t="shared" si="5"/>
        <v>1509.3000000000002</v>
      </c>
      <c r="E94" s="312">
        <f>E95+E104</f>
        <v>1509.3000000000002</v>
      </c>
      <c r="F94" s="312">
        <f>F95+F104</f>
        <v>0</v>
      </c>
    </row>
    <row r="95" spans="1:6" ht="25.5">
      <c r="A95" s="224" t="s">
        <v>686</v>
      </c>
      <c r="B95" s="224"/>
      <c r="C95" s="223" t="s">
        <v>645</v>
      </c>
      <c r="D95" s="321">
        <f t="shared" si="5"/>
        <v>699.9</v>
      </c>
      <c r="E95" s="321">
        <f>SUM(E96,E98,E100,E102)</f>
        <v>699.9</v>
      </c>
      <c r="F95" s="321">
        <f>SUM(F96)</f>
        <v>0</v>
      </c>
    </row>
    <row r="96" spans="1:6" ht="12.75">
      <c r="A96" s="224" t="s">
        <v>687</v>
      </c>
      <c r="B96" s="224"/>
      <c r="C96" s="223" t="s">
        <v>646</v>
      </c>
      <c r="D96" s="321">
        <f t="shared" si="5"/>
        <v>649.9</v>
      </c>
      <c r="E96" s="321">
        <f>SUM(E97)</f>
        <v>649.9</v>
      </c>
      <c r="F96" s="321">
        <f>SUM(F97)</f>
        <v>0</v>
      </c>
    </row>
    <row r="97" spans="1:6" ht="25.5">
      <c r="A97" s="224"/>
      <c r="B97" s="219" t="s">
        <v>24</v>
      </c>
      <c r="C97" s="223" t="s">
        <v>604</v>
      </c>
      <c r="D97" s="321">
        <f t="shared" si="5"/>
        <v>649.9</v>
      </c>
      <c r="E97" s="299">
        <v>649.9</v>
      </c>
      <c r="F97" s="299">
        <v>0</v>
      </c>
    </row>
    <row r="98" spans="1:6" ht="12.75">
      <c r="A98" s="224" t="s">
        <v>688</v>
      </c>
      <c r="B98" s="224"/>
      <c r="C98" s="223" t="s">
        <v>648</v>
      </c>
      <c r="D98" s="321">
        <f>E98+F98</f>
        <v>50</v>
      </c>
      <c r="E98" s="321">
        <f>SUM(E99)</f>
        <v>50</v>
      </c>
      <c r="F98" s="321">
        <f>SUM(F99)</f>
        <v>0</v>
      </c>
    </row>
    <row r="99" spans="1:6" ht="25.5">
      <c r="A99" s="224"/>
      <c r="B99" s="219" t="s">
        <v>24</v>
      </c>
      <c r="C99" s="223" t="s">
        <v>604</v>
      </c>
      <c r="D99" s="321">
        <f t="shared" si="5"/>
        <v>50</v>
      </c>
      <c r="E99" s="299">
        <v>50</v>
      </c>
      <c r="F99" s="299">
        <v>0</v>
      </c>
    </row>
    <row r="100" spans="1:6" ht="12.75" hidden="1">
      <c r="A100" s="224" t="s">
        <v>689</v>
      </c>
      <c r="B100" s="224"/>
      <c r="C100" s="223" t="s">
        <v>649</v>
      </c>
      <c r="D100" s="321">
        <f t="shared" si="5"/>
        <v>0</v>
      </c>
      <c r="E100" s="321">
        <f>SUM(E101)</f>
        <v>0</v>
      </c>
      <c r="F100" s="321">
        <f>SUM(F101)</f>
        <v>0</v>
      </c>
    </row>
    <row r="101" spans="1:6" ht="25.5" hidden="1">
      <c r="A101" s="224"/>
      <c r="B101" s="219" t="s">
        <v>24</v>
      </c>
      <c r="C101" s="223" t="s">
        <v>604</v>
      </c>
      <c r="D101" s="321">
        <f aca="true" t="shared" si="6" ref="D101:D106">E101+F101</f>
        <v>0</v>
      </c>
      <c r="E101" s="299">
        <f>200-200</f>
        <v>0</v>
      </c>
      <c r="F101" s="299">
        <v>0</v>
      </c>
    </row>
    <row r="102" spans="1:6" ht="25.5" hidden="1">
      <c r="A102" s="224" t="s">
        <v>704</v>
      </c>
      <c r="B102" s="224"/>
      <c r="C102" s="223" t="s">
        <v>705</v>
      </c>
      <c r="D102" s="321">
        <f t="shared" si="6"/>
        <v>0</v>
      </c>
      <c r="E102" s="321">
        <f>SUM(E103)</f>
        <v>0</v>
      </c>
      <c r="F102" s="321">
        <f>SUM(F103)</f>
        <v>0</v>
      </c>
    </row>
    <row r="103" spans="1:6" ht="25.5" hidden="1">
      <c r="A103" s="224"/>
      <c r="B103" s="219" t="s">
        <v>24</v>
      </c>
      <c r="C103" s="223" t="s">
        <v>604</v>
      </c>
      <c r="D103" s="321">
        <f t="shared" si="6"/>
        <v>0</v>
      </c>
      <c r="E103" s="299"/>
      <c r="F103" s="299">
        <v>0</v>
      </c>
    </row>
    <row r="104" spans="1:6" ht="12.75">
      <c r="A104" s="224" t="s">
        <v>690</v>
      </c>
      <c r="B104" s="224"/>
      <c r="C104" s="223" t="s">
        <v>650</v>
      </c>
      <c r="D104" s="321">
        <f t="shared" si="6"/>
        <v>809.4000000000001</v>
      </c>
      <c r="E104" s="321">
        <f>SUM(E105)+E107</f>
        <v>809.4000000000001</v>
      </c>
      <c r="F104" s="321">
        <f>SUM(F105)+F107+F111</f>
        <v>0</v>
      </c>
    </row>
    <row r="105" spans="1:6" ht="12.75">
      <c r="A105" s="224" t="s">
        <v>693</v>
      </c>
      <c r="B105" s="224"/>
      <c r="C105" s="223" t="s">
        <v>651</v>
      </c>
      <c r="D105" s="321">
        <f t="shared" si="6"/>
        <v>458.90000000000003</v>
      </c>
      <c r="E105" s="321">
        <f>SUM(E106)</f>
        <v>458.90000000000003</v>
      </c>
      <c r="F105" s="321">
        <f>SUM(F106)</f>
        <v>0</v>
      </c>
    </row>
    <row r="106" spans="1:6" ht="25.5">
      <c r="A106" s="224"/>
      <c r="B106" s="219" t="s">
        <v>24</v>
      </c>
      <c r="C106" s="223" t="s">
        <v>604</v>
      </c>
      <c r="D106" s="321">
        <f t="shared" si="6"/>
        <v>458.90000000000003</v>
      </c>
      <c r="E106" s="299">
        <f>476.1-17.2</f>
        <v>458.90000000000003</v>
      </c>
      <c r="F106" s="299">
        <v>0</v>
      </c>
    </row>
    <row r="107" spans="1:6" ht="12.75">
      <c r="A107" s="224" t="s">
        <v>760</v>
      </c>
      <c r="B107" s="219"/>
      <c r="C107" s="223" t="s">
        <v>467</v>
      </c>
      <c r="D107" s="321">
        <f aca="true" t="shared" si="7" ref="D107:D112">E107+F107</f>
        <v>350.5</v>
      </c>
      <c r="E107" s="321">
        <f>SUM(E108)</f>
        <v>350.5</v>
      </c>
      <c r="F107" s="321">
        <f>SUM(F108)</f>
        <v>0</v>
      </c>
    </row>
    <row r="108" spans="1:6" ht="12.75">
      <c r="A108" s="224"/>
      <c r="B108" s="219" t="s">
        <v>69</v>
      </c>
      <c r="C108" s="221" t="s">
        <v>207</v>
      </c>
      <c r="D108" s="321">
        <f t="shared" si="7"/>
        <v>350.5</v>
      </c>
      <c r="E108" s="299">
        <f>333.3+17.2</f>
        <v>350.5</v>
      </c>
      <c r="F108" s="299">
        <v>0</v>
      </c>
    </row>
    <row r="109" spans="1:6" ht="25.5">
      <c r="A109" s="224"/>
      <c r="B109" s="219"/>
      <c r="C109" s="223" t="s">
        <v>909</v>
      </c>
      <c r="D109" s="321">
        <f t="shared" si="7"/>
        <v>333.3</v>
      </c>
      <c r="E109" s="299">
        <f>333.3</f>
        <v>333.3</v>
      </c>
      <c r="F109" s="299">
        <v>0</v>
      </c>
    </row>
    <row r="110" spans="1:6" ht="25.5">
      <c r="A110" s="224"/>
      <c r="B110" s="219"/>
      <c r="C110" s="223" t="s">
        <v>910</v>
      </c>
      <c r="D110" s="321">
        <f t="shared" si="7"/>
        <v>17.2</v>
      </c>
      <c r="E110" s="299">
        <f>17.2</f>
        <v>17.2</v>
      </c>
      <c r="F110" s="299">
        <v>0</v>
      </c>
    </row>
    <row r="111" spans="1:6" s="228" customFormat="1" ht="38.25" hidden="1">
      <c r="A111" s="224" t="s">
        <v>789</v>
      </c>
      <c r="B111" s="271"/>
      <c r="C111" s="223" t="s">
        <v>784</v>
      </c>
      <c r="D111" s="322">
        <f t="shared" si="7"/>
        <v>0</v>
      </c>
      <c r="E111" s="322">
        <f>SUM(E112)</f>
        <v>0</v>
      </c>
      <c r="F111" s="322">
        <f>SUM(F112)</f>
        <v>0</v>
      </c>
    </row>
    <row r="112" spans="1:6" ht="25.5" customHeight="1" hidden="1">
      <c r="A112" s="219"/>
      <c r="B112" s="216" t="s">
        <v>24</v>
      </c>
      <c r="C112" s="218" t="s">
        <v>604</v>
      </c>
      <c r="D112" s="322">
        <f t="shared" si="7"/>
        <v>0</v>
      </c>
      <c r="E112" s="300"/>
      <c r="F112" s="300">
        <v>0</v>
      </c>
    </row>
    <row r="113" spans="1:6" s="315" customFormat="1" ht="20.25" customHeight="1">
      <c r="A113" s="440" t="s">
        <v>455</v>
      </c>
      <c r="B113" s="441"/>
      <c r="C113" s="442" t="s">
        <v>272</v>
      </c>
      <c r="D113" s="447">
        <f t="shared" si="5"/>
        <v>5382.400000000001</v>
      </c>
      <c r="E113" s="447">
        <f>SUM(E114,E126,E184)</f>
        <v>5224.1</v>
      </c>
      <c r="F113" s="447">
        <f>SUM(F114,F126,F184)</f>
        <v>158.3</v>
      </c>
    </row>
    <row r="114" spans="1:6" s="228" customFormat="1" ht="12.75">
      <c r="A114" s="271" t="s">
        <v>456</v>
      </c>
      <c r="B114" s="448"/>
      <c r="C114" s="221" t="s">
        <v>519</v>
      </c>
      <c r="D114" s="321">
        <f t="shared" si="5"/>
        <v>3373.1000000000004</v>
      </c>
      <c r="E114" s="321">
        <f>SUM(E115,E117,E119,E124)</f>
        <v>3373.1000000000004</v>
      </c>
      <c r="F114" s="321">
        <f>SUM(F115,F117,F119,F124)</f>
        <v>0</v>
      </c>
    </row>
    <row r="115" spans="1:6" s="415" customFormat="1" ht="12.75">
      <c r="A115" s="271" t="s">
        <v>454</v>
      </c>
      <c r="B115" s="449"/>
      <c r="C115" s="221" t="s">
        <v>383</v>
      </c>
      <c r="D115" s="322">
        <f t="shared" si="5"/>
        <v>600.8</v>
      </c>
      <c r="E115" s="322">
        <f aca="true" t="shared" si="8" ref="E115:F117">SUM(E116)</f>
        <v>600.8</v>
      </c>
      <c r="F115" s="322">
        <f t="shared" si="8"/>
        <v>0</v>
      </c>
    </row>
    <row r="116" spans="1:6" s="228" customFormat="1" ht="51">
      <c r="A116" s="219"/>
      <c r="B116" s="219" t="s">
        <v>23</v>
      </c>
      <c r="C116" s="221" t="s">
        <v>274</v>
      </c>
      <c r="D116" s="322">
        <f t="shared" si="5"/>
        <v>600.8</v>
      </c>
      <c r="E116" s="300">
        <v>600.8</v>
      </c>
      <c r="F116" s="300">
        <v>0</v>
      </c>
    </row>
    <row r="117" spans="1:6" s="228" customFormat="1" ht="12.75">
      <c r="A117" s="219" t="s">
        <v>457</v>
      </c>
      <c r="B117" s="449"/>
      <c r="C117" s="221" t="s">
        <v>384</v>
      </c>
      <c r="D117" s="322">
        <f aca="true" t="shared" si="9" ref="D117:D124">E117+F117</f>
        <v>33.1</v>
      </c>
      <c r="E117" s="322">
        <f t="shared" si="8"/>
        <v>33.1</v>
      </c>
      <c r="F117" s="322">
        <f t="shared" si="8"/>
        <v>0</v>
      </c>
    </row>
    <row r="118" spans="1:6" s="228" customFormat="1" ht="51">
      <c r="A118" s="219"/>
      <c r="B118" s="219" t="s">
        <v>23</v>
      </c>
      <c r="C118" s="221" t="s">
        <v>274</v>
      </c>
      <c r="D118" s="322">
        <f t="shared" si="9"/>
        <v>33.1</v>
      </c>
      <c r="E118" s="300">
        <v>33.1</v>
      </c>
      <c r="F118" s="300">
        <v>0</v>
      </c>
    </row>
    <row r="119" spans="1:6" s="228" customFormat="1" ht="12.75">
      <c r="A119" s="219" t="s">
        <v>458</v>
      </c>
      <c r="B119" s="449"/>
      <c r="C119" s="221" t="s">
        <v>519</v>
      </c>
      <c r="D119" s="322">
        <f t="shared" si="9"/>
        <v>2360.9</v>
      </c>
      <c r="E119" s="322">
        <f>SUM(E120:E123)</f>
        <v>2360.9</v>
      </c>
      <c r="F119" s="322">
        <f>SUM(F120:F123)</f>
        <v>0</v>
      </c>
    </row>
    <row r="120" spans="1:6" s="228" customFormat="1" ht="51">
      <c r="A120" s="449"/>
      <c r="B120" s="219" t="s">
        <v>23</v>
      </c>
      <c r="C120" s="221" t="s">
        <v>274</v>
      </c>
      <c r="D120" s="322">
        <f t="shared" si="9"/>
        <v>2043.7</v>
      </c>
      <c r="E120" s="300">
        <f>2134.4-90.7</f>
        <v>2043.7</v>
      </c>
      <c r="F120" s="300">
        <v>0</v>
      </c>
    </row>
    <row r="121" spans="1:6" s="228" customFormat="1" ht="25.5">
      <c r="A121" s="449"/>
      <c r="B121" s="219" t="s">
        <v>24</v>
      </c>
      <c r="C121" s="223" t="s">
        <v>604</v>
      </c>
      <c r="D121" s="322">
        <f t="shared" si="9"/>
        <v>255.20000000000002</v>
      </c>
      <c r="E121" s="300">
        <f>48.2+251.9-44.9</f>
        <v>255.20000000000002</v>
      </c>
      <c r="F121" s="300">
        <v>0</v>
      </c>
    </row>
    <row r="122" spans="1:6" s="228" customFormat="1" ht="30" customHeight="1" hidden="1">
      <c r="A122" s="449"/>
      <c r="B122" s="219" t="s">
        <v>69</v>
      </c>
      <c r="C122" s="221" t="s">
        <v>207</v>
      </c>
      <c r="D122" s="322">
        <f t="shared" si="9"/>
        <v>0</v>
      </c>
      <c r="E122" s="300">
        <v>0</v>
      </c>
      <c r="F122" s="300">
        <v>0</v>
      </c>
    </row>
    <row r="123" spans="1:6" s="228" customFormat="1" ht="14.25" customHeight="1">
      <c r="A123" s="219"/>
      <c r="B123" s="219" t="s">
        <v>25</v>
      </c>
      <c r="C123" s="221" t="s">
        <v>26</v>
      </c>
      <c r="D123" s="322">
        <f t="shared" si="9"/>
        <v>62</v>
      </c>
      <c r="E123" s="300">
        <v>62</v>
      </c>
      <c r="F123" s="300">
        <v>0</v>
      </c>
    </row>
    <row r="124" spans="1:6" s="228" customFormat="1" ht="38.25">
      <c r="A124" s="271" t="s">
        <v>520</v>
      </c>
      <c r="B124" s="449"/>
      <c r="C124" s="429" t="s">
        <v>674</v>
      </c>
      <c r="D124" s="322">
        <f t="shared" si="9"/>
        <v>378.29999999999995</v>
      </c>
      <c r="E124" s="322">
        <f>SUM(E125)</f>
        <v>378.29999999999995</v>
      </c>
      <c r="F124" s="322">
        <f>SUM(F125)</f>
        <v>0</v>
      </c>
    </row>
    <row r="125" spans="1:6" s="228" customFormat="1" ht="14.25" customHeight="1">
      <c r="A125" s="449"/>
      <c r="B125" s="219" t="s">
        <v>69</v>
      </c>
      <c r="C125" s="221" t="s">
        <v>207</v>
      </c>
      <c r="D125" s="322">
        <f aca="true" t="shared" si="10" ref="D125:D139">E125+F125</f>
        <v>378.29999999999995</v>
      </c>
      <c r="E125" s="300">
        <f>333.4+44.9</f>
        <v>378.29999999999995</v>
      </c>
      <c r="F125" s="300">
        <v>0</v>
      </c>
    </row>
    <row r="126" spans="1:6" ht="38.25">
      <c r="A126" s="219" t="s">
        <v>459</v>
      </c>
      <c r="B126" s="219"/>
      <c r="C126" s="221" t="s">
        <v>280</v>
      </c>
      <c r="D126" s="321">
        <f t="shared" si="10"/>
        <v>1851</v>
      </c>
      <c r="E126" s="321">
        <f>SUM(E127,E130,E132,E134,E136,E138,E140,E142,E144,E146,E149,E151,E153,E155,E157,E159,E161,E163,E165,E167,E169,E171,E173,E182)</f>
        <v>1851</v>
      </c>
      <c r="F126" s="321">
        <f>SUM(F127,F130,F132,F138,F140,F142,F144,F149,F151,F153,F155,F157,F160,F163,F165,F135,F180,F176,F172)</f>
        <v>0</v>
      </c>
    </row>
    <row r="127" spans="1:6" s="228" customFormat="1" ht="15.75" customHeight="1">
      <c r="A127" s="216" t="s">
        <v>460</v>
      </c>
      <c r="B127" s="376"/>
      <c r="C127" s="217" t="s">
        <v>99</v>
      </c>
      <c r="D127" s="321">
        <f t="shared" si="10"/>
        <v>50</v>
      </c>
      <c r="E127" s="321">
        <f>SUM(E128:E129)</f>
        <v>50</v>
      </c>
      <c r="F127" s="321">
        <f>SUM(F128)</f>
        <v>0</v>
      </c>
    </row>
    <row r="128" spans="1:6" ht="14.25" customHeight="1" hidden="1">
      <c r="A128" s="376"/>
      <c r="B128" s="216" t="s">
        <v>203</v>
      </c>
      <c r="C128" s="218" t="s">
        <v>701</v>
      </c>
      <c r="D128" s="321">
        <f t="shared" si="10"/>
        <v>0</v>
      </c>
      <c r="E128" s="299">
        <v>0</v>
      </c>
      <c r="F128" s="299">
        <v>0</v>
      </c>
    </row>
    <row r="129" spans="1:6" ht="14.25" customHeight="1">
      <c r="A129" s="376"/>
      <c r="B129" s="216" t="s">
        <v>25</v>
      </c>
      <c r="C129" s="218" t="s">
        <v>26</v>
      </c>
      <c r="D129" s="321">
        <f>E129+F129</f>
        <v>50</v>
      </c>
      <c r="E129" s="299">
        <v>50</v>
      </c>
      <c r="F129" s="299">
        <v>0</v>
      </c>
    </row>
    <row r="130" spans="1:6" s="228" customFormat="1" ht="25.5">
      <c r="A130" s="216" t="s">
        <v>461</v>
      </c>
      <c r="B130" s="376"/>
      <c r="C130" s="217" t="s">
        <v>285</v>
      </c>
      <c r="D130" s="321">
        <f t="shared" si="10"/>
        <v>9.3</v>
      </c>
      <c r="E130" s="321">
        <f>SUM(E131)</f>
        <v>9.3</v>
      </c>
      <c r="F130" s="321">
        <f>SUM(F131)</f>
        <v>0</v>
      </c>
    </row>
    <row r="131" spans="1:6" ht="19.5" customHeight="1">
      <c r="A131" s="376"/>
      <c r="B131" s="216" t="s">
        <v>25</v>
      </c>
      <c r="C131" s="218" t="s">
        <v>26</v>
      </c>
      <c r="D131" s="321">
        <f t="shared" si="10"/>
        <v>9.3</v>
      </c>
      <c r="E131" s="299">
        <f>9.3</f>
        <v>9.3</v>
      </c>
      <c r="F131" s="299">
        <v>0</v>
      </c>
    </row>
    <row r="132" spans="1:6" s="228" customFormat="1" ht="30" customHeight="1">
      <c r="A132" s="216" t="s">
        <v>462</v>
      </c>
      <c r="B132" s="376"/>
      <c r="C132" s="217" t="s">
        <v>286</v>
      </c>
      <c r="D132" s="321">
        <f t="shared" si="10"/>
        <v>30</v>
      </c>
      <c r="E132" s="321">
        <f>SUM(E133)</f>
        <v>30</v>
      </c>
      <c r="F132" s="321">
        <f>SUM(F133)</f>
        <v>0</v>
      </c>
    </row>
    <row r="133" spans="1:6" ht="25.5">
      <c r="A133" s="376"/>
      <c r="B133" s="216" t="s">
        <v>24</v>
      </c>
      <c r="C133" s="223" t="s">
        <v>604</v>
      </c>
      <c r="D133" s="321">
        <f t="shared" si="10"/>
        <v>30</v>
      </c>
      <c r="E133" s="299">
        <v>30</v>
      </c>
      <c r="F133" s="299">
        <v>0</v>
      </c>
    </row>
    <row r="134" spans="1:6" s="228" customFormat="1" ht="12.75">
      <c r="A134" s="219" t="s">
        <v>463</v>
      </c>
      <c r="B134" s="219"/>
      <c r="C134" s="223" t="s">
        <v>464</v>
      </c>
      <c r="D134" s="322">
        <f t="shared" si="10"/>
        <v>0</v>
      </c>
      <c r="E134" s="322">
        <f>SUM(E135)</f>
        <v>0</v>
      </c>
      <c r="F134" s="322">
        <f>SUM(F135)</f>
        <v>0</v>
      </c>
    </row>
    <row r="135" spans="1:6" ht="12.75">
      <c r="A135" s="271"/>
      <c r="B135" s="495" t="s">
        <v>25</v>
      </c>
      <c r="C135" s="496" t="s">
        <v>26</v>
      </c>
      <c r="D135" s="322">
        <f t="shared" si="10"/>
        <v>0</v>
      </c>
      <c r="E135" s="300">
        <v>0</v>
      </c>
      <c r="F135" s="300">
        <v>0</v>
      </c>
    </row>
    <row r="136" spans="1:6" s="228" customFormat="1" ht="12.75">
      <c r="A136" s="219" t="s">
        <v>628</v>
      </c>
      <c r="B136" s="219"/>
      <c r="C136" s="223" t="s">
        <v>629</v>
      </c>
      <c r="D136" s="321">
        <f>E136+F136</f>
        <v>30</v>
      </c>
      <c r="E136" s="321">
        <f>SUM(E137)</f>
        <v>30</v>
      </c>
      <c r="F136" s="321">
        <f>SUM(F137)</f>
        <v>0</v>
      </c>
    </row>
    <row r="137" spans="1:6" ht="25.5">
      <c r="A137" s="219"/>
      <c r="B137" s="219" t="s">
        <v>24</v>
      </c>
      <c r="C137" s="223" t="s">
        <v>604</v>
      </c>
      <c r="D137" s="321">
        <f>E137+F137</f>
        <v>30</v>
      </c>
      <c r="E137" s="299">
        <v>30</v>
      </c>
      <c r="F137" s="299">
        <v>0</v>
      </c>
    </row>
    <row r="138" spans="1:6" s="228" customFormat="1" ht="12.75" hidden="1">
      <c r="A138" s="219" t="s">
        <v>465</v>
      </c>
      <c r="B138" s="219"/>
      <c r="C138" s="223" t="s">
        <v>87</v>
      </c>
      <c r="D138" s="321">
        <f t="shared" si="10"/>
        <v>0</v>
      </c>
      <c r="E138" s="321">
        <f>SUM(E139)</f>
        <v>0</v>
      </c>
      <c r="F138" s="321">
        <f>SUM(F139)</f>
        <v>0</v>
      </c>
    </row>
    <row r="139" spans="1:6" ht="12.75" hidden="1">
      <c r="A139" s="219"/>
      <c r="B139" s="219" t="s">
        <v>24</v>
      </c>
      <c r="C139" s="223" t="s">
        <v>647</v>
      </c>
      <c r="D139" s="321">
        <f t="shared" si="10"/>
        <v>0</v>
      </c>
      <c r="E139" s="468">
        <v>0</v>
      </c>
      <c r="F139" s="299">
        <v>0</v>
      </c>
    </row>
    <row r="140" spans="1:6" s="228" customFormat="1" ht="12.75" hidden="1">
      <c r="A140" s="219" t="s">
        <v>466</v>
      </c>
      <c r="B140" s="219"/>
      <c r="C140" s="223" t="s">
        <v>467</v>
      </c>
      <c r="D140" s="322">
        <f aca="true" t="shared" si="11" ref="D140:D166">E140+F140</f>
        <v>0</v>
      </c>
      <c r="E140" s="322">
        <f>SUM(E141)</f>
        <v>0</v>
      </c>
      <c r="F140" s="322">
        <f>SUM(F141)</f>
        <v>0</v>
      </c>
    </row>
    <row r="141" spans="1:6" ht="25.5" hidden="1">
      <c r="A141" s="219"/>
      <c r="B141" s="219" t="s">
        <v>24</v>
      </c>
      <c r="C141" s="223" t="s">
        <v>604</v>
      </c>
      <c r="D141" s="322">
        <f t="shared" si="11"/>
        <v>0</v>
      </c>
      <c r="E141" s="300"/>
      <c r="F141" s="300">
        <v>0</v>
      </c>
    </row>
    <row r="142" spans="1:6" s="228" customFormat="1" ht="12.75">
      <c r="A142" s="219" t="s">
        <v>468</v>
      </c>
      <c r="B142" s="271"/>
      <c r="C142" s="221" t="s">
        <v>13</v>
      </c>
      <c r="D142" s="322">
        <f t="shared" si="11"/>
        <v>50</v>
      </c>
      <c r="E142" s="322">
        <f>SUM(E143)</f>
        <v>50</v>
      </c>
      <c r="F142" s="322">
        <f>SUM(F143)</f>
        <v>0</v>
      </c>
    </row>
    <row r="143" spans="1:6" s="228" customFormat="1" ht="25.5">
      <c r="A143" s="219"/>
      <c r="B143" s="219" t="s">
        <v>24</v>
      </c>
      <c r="C143" s="223" t="s">
        <v>604</v>
      </c>
      <c r="D143" s="322">
        <f t="shared" si="11"/>
        <v>50</v>
      </c>
      <c r="E143" s="300">
        <f>150-100</f>
        <v>50</v>
      </c>
      <c r="F143" s="300">
        <v>0</v>
      </c>
    </row>
    <row r="144" spans="1:6" s="228" customFormat="1" ht="12.75">
      <c r="A144" s="219" t="s">
        <v>469</v>
      </c>
      <c r="B144" s="219"/>
      <c r="C144" s="223" t="s">
        <v>470</v>
      </c>
      <c r="D144" s="322">
        <f t="shared" si="11"/>
        <v>120.7</v>
      </c>
      <c r="E144" s="322">
        <f>SUM(E145)</f>
        <v>120.7</v>
      </c>
      <c r="F144" s="322">
        <f>SUM(F145)</f>
        <v>0</v>
      </c>
    </row>
    <row r="145" spans="1:6" ht="25.5">
      <c r="A145" s="271"/>
      <c r="B145" s="219" t="s">
        <v>24</v>
      </c>
      <c r="C145" s="223" t="s">
        <v>604</v>
      </c>
      <c r="D145" s="322">
        <f t="shared" si="11"/>
        <v>120.7</v>
      </c>
      <c r="E145" s="300">
        <f>30+90.7</f>
        <v>120.7</v>
      </c>
      <c r="F145" s="300">
        <v>0</v>
      </c>
    </row>
    <row r="146" spans="1:6" s="228" customFormat="1" ht="12.75">
      <c r="A146" s="430" t="s">
        <v>776</v>
      </c>
      <c r="B146" s="430"/>
      <c r="C146" s="381" t="s">
        <v>780</v>
      </c>
      <c r="D146" s="322">
        <f>E146+F146</f>
        <v>230</v>
      </c>
      <c r="E146" s="322">
        <f>SUM(E147:E148)</f>
        <v>230</v>
      </c>
      <c r="F146" s="322">
        <f>SUM(F147)</f>
        <v>0</v>
      </c>
    </row>
    <row r="147" spans="1:6" ht="25.5">
      <c r="A147" s="418"/>
      <c r="B147" s="430" t="s">
        <v>24</v>
      </c>
      <c r="C147" s="381" t="s">
        <v>604</v>
      </c>
      <c r="D147" s="322">
        <f>E147+F147</f>
        <v>30</v>
      </c>
      <c r="E147" s="300">
        <v>30</v>
      </c>
      <c r="F147" s="300">
        <v>0</v>
      </c>
    </row>
    <row r="148" spans="1:6" ht="12.75">
      <c r="A148" s="271"/>
      <c r="B148" s="495" t="s">
        <v>25</v>
      </c>
      <c r="C148" s="496" t="s">
        <v>26</v>
      </c>
      <c r="D148" s="322">
        <f>E148+F148</f>
        <v>200</v>
      </c>
      <c r="E148" s="300">
        <v>200</v>
      </c>
      <c r="F148" s="300">
        <v>0</v>
      </c>
    </row>
    <row r="149" spans="1:6" s="228" customFormat="1" ht="25.5">
      <c r="A149" s="219" t="s">
        <v>471</v>
      </c>
      <c r="B149" s="219"/>
      <c r="C149" s="223" t="s">
        <v>290</v>
      </c>
      <c r="D149" s="322">
        <f t="shared" si="11"/>
        <v>20</v>
      </c>
      <c r="E149" s="322">
        <f>SUM(E150)</f>
        <v>20</v>
      </c>
      <c r="F149" s="322">
        <f>SUM(F150)</f>
        <v>0</v>
      </c>
    </row>
    <row r="150" spans="1:6" ht="25.5">
      <c r="A150" s="271"/>
      <c r="B150" s="219" t="s">
        <v>24</v>
      </c>
      <c r="C150" s="223" t="s">
        <v>604</v>
      </c>
      <c r="D150" s="322">
        <f t="shared" si="11"/>
        <v>20</v>
      </c>
      <c r="E150" s="300">
        <v>20</v>
      </c>
      <c r="F150" s="300">
        <v>0</v>
      </c>
    </row>
    <row r="151" spans="1:6" s="228" customFormat="1" ht="25.5">
      <c r="A151" s="219" t="s">
        <v>613</v>
      </c>
      <c r="B151" s="219"/>
      <c r="C151" s="223" t="s">
        <v>614</v>
      </c>
      <c r="D151" s="322">
        <f>E151+F151</f>
        <v>50</v>
      </c>
      <c r="E151" s="322">
        <f>SUM(E152)</f>
        <v>50</v>
      </c>
      <c r="F151" s="322">
        <f>SUM(F152)</f>
        <v>0</v>
      </c>
    </row>
    <row r="152" spans="1:6" ht="12.75">
      <c r="A152" s="271"/>
      <c r="B152" s="219" t="s">
        <v>24</v>
      </c>
      <c r="C152" s="223" t="s">
        <v>647</v>
      </c>
      <c r="D152" s="322">
        <f>E152+F152</f>
        <v>50</v>
      </c>
      <c r="E152" s="300">
        <v>50</v>
      </c>
      <c r="F152" s="300">
        <v>0</v>
      </c>
    </row>
    <row r="153" spans="1:6" s="228" customFormat="1" ht="12.75">
      <c r="A153" s="219" t="s">
        <v>472</v>
      </c>
      <c r="B153" s="219"/>
      <c r="C153" s="223" t="s">
        <v>473</v>
      </c>
      <c r="D153" s="322">
        <f t="shared" si="11"/>
        <v>60</v>
      </c>
      <c r="E153" s="322">
        <f>SUM(E154)</f>
        <v>60</v>
      </c>
      <c r="F153" s="322">
        <f>SUM(F154)</f>
        <v>0</v>
      </c>
    </row>
    <row r="154" spans="1:6" ht="25.5">
      <c r="A154" s="271"/>
      <c r="B154" s="219" t="s">
        <v>24</v>
      </c>
      <c r="C154" s="223" t="s">
        <v>604</v>
      </c>
      <c r="D154" s="322">
        <f t="shared" si="11"/>
        <v>60</v>
      </c>
      <c r="E154" s="300">
        <v>60</v>
      </c>
      <c r="F154" s="300">
        <v>0</v>
      </c>
    </row>
    <row r="155" spans="1:6" s="228" customFormat="1" ht="12.75">
      <c r="A155" s="219" t="s">
        <v>474</v>
      </c>
      <c r="B155" s="219"/>
      <c r="C155" s="223" t="s">
        <v>200</v>
      </c>
      <c r="D155" s="322">
        <f t="shared" si="11"/>
        <v>175</v>
      </c>
      <c r="E155" s="322">
        <f>SUM(E156)</f>
        <v>175</v>
      </c>
      <c r="F155" s="322">
        <f>SUM(F156)</f>
        <v>0</v>
      </c>
    </row>
    <row r="156" spans="1:6" ht="25.5">
      <c r="A156" s="271"/>
      <c r="B156" s="219" t="s">
        <v>24</v>
      </c>
      <c r="C156" s="223" t="s">
        <v>604</v>
      </c>
      <c r="D156" s="322">
        <f t="shared" si="11"/>
        <v>175</v>
      </c>
      <c r="E156" s="300">
        <f>150+25</f>
        <v>175</v>
      </c>
      <c r="F156" s="300">
        <v>0</v>
      </c>
    </row>
    <row r="157" spans="1:6" s="228" customFormat="1" ht="12.75">
      <c r="A157" s="219" t="s">
        <v>475</v>
      </c>
      <c r="B157" s="219"/>
      <c r="C157" s="223" t="s">
        <v>291</v>
      </c>
      <c r="D157" s="322">
        <f t="shared" si="11"/>
        <v>21</v>
      </c>
      <c r="E157" s="322">
        <f>SUM(E158)</f>
        <v>21</v>
      </c>
      <c r="F157" s="322">
        <f>SUM(F158)</f>
        <v>0</v>
      </c>
    </row>
    <row r="158" spans="1:6" ht="25.5">
      <c r="A158" s="271"/>
      <c r="B158" s="219" t="s">
        <v>24</v>
      </c>
      <c r="C158" s="223" t="s">
        <v>604</v>
      </c>
      <c r="D158" s="322">
        <f t="shared" si="11"/>
        <v>21</v>
      </c>
      <c r="E158" s="300">
        <v>21</v>
      </c>
      <c r="F158" s="300">
        <v>0</v>
      </c>
    </row>
    <row r="159" spans="1:6" s="228" customFormat="1" ht="12.75">
      <c r="A159" s="219" t="s">
        <v>476</v>
      </c>
      <c r="B159" s="219"/>
      <c r="C159" s="223" t="s">
        <v>292</v>
      </c>
      <c r="D159" s="322">
        <f t="shared" si="11"/>
        <v>10</v>
      </c>
      <c r="E159" s="322">
        <f>SUM(E160)</f>
        <v>10</v>
      </c>
      <c r="F159" s="322">
        <f>SUM(F160)</f>
        <v>0</v>
      </c>
    </row>
    <row r="160" spans="1:6" ht="25.5">
      <c r="A160" s="271"/>
      <c r="B160" s="219" t="s">
        <v>24</v>
      </c>
      <c r="C160" s="223" t="s">
        <v>604</v>
      </c>
      <c r="D160" s="322">
        <f t="shared" si="11"/>
        <v>10</v>
      </c>
      <c r="E160" s="300">
        <v>10</v>
      </c>
      <c r="F160" s="300">
        <v>0</v>
      </c>
    </row>
    <row r="161" spans="1:6" s="228" customFormat="1" ht="12.75">
      <c r="A161" s="219" t="s">
        <v>798</v>
      </c>
      <c r="B161" s="219"/>
      <c r="C161" s="223" t="s">
        <v>799</v>
      </c>
      <c r="D161" s="322">
        <f>E161+F161</f>
        <v>20</v>
      </c>
      <c r="E161" s="322">
        <f>SUM(E162)</f>
        <v>20</v>
      </c>
      <c r="F161" s="322">
        <f>SUM(F162)</f>
        <v>0</v>
      </c>
    </row>
    <row r="162" spans="1:6" ht="25.5">
      <c r="A162" s="271"/>
      <c r="B162" s="219" t="s">
        <v>24</v>
      </c>
      <c r="C162" s="223" t="s">
        <v>604</v>
      </c>
      <c r="D162" s="322">
        <f>E162+F162</f>
        <v>20</v>
      </c>
      <c r="E162" s="300">
        <v>20</v>
      </c>
      <c r="F162" s="300">
        <v>0</v>
      </c>
    </row>
    <row r="163" spans="1:6" s="228" customFormat="1" ht="25.5">
      <c r="A163" s="219" t="s">
        <v>477</v>
      </c>
      <c r="B163" s="219"/>
      <c r="C163" s="223" t="s">
        <v>478</v>
      </c>
      <c r="D163" s="322">
        <f t="shared" si="11"/>
        <v>50</v>
      </c>
      <c r="E163" s="322">
        <f>SUM(E164)</f>
        <v>50</v>
      </c>
      <c r="F163" s="322">
        <f>SUM(F164)</f>
        <v>0</v>
      </c>
    </row>
    <row r="164" spans="1:6" ht="25.5">
      <c r="A164" s="271"/>
      <c r="B164" s="219" t="s">
        <v>24</v>
      </c>
      <c r="C164" s="223" t="s">
        <v>604</v>
      </c>
      <c r="D164" s="322">
        <f t="shared" si="11"/>
        <v>50</v>
      </c>
      <c r="E164" s="300">
        <v>50</v>
      </c>
      <c r="F164" s="300">
        <v>0</v>
      </c>
    </row>
    <row r="165" spans="1:6" s="228" customFormat="1" ht="12.75">
      <c r="A165" s="219" t="s">
        <v>479</v>
      </c>
      <c r="B165" s="219"/>
      <c r="C165" s="223" t="s">
        <v>293</v>
      </c>
      <c r="D165" s="322">
        <f t="shared" si="11"/>
        <v>470</v>
      </c>
      <c r="E165" s="322">
        <f>SUM(E166)</f>
        <v>470</v>
      </c>
      <c r="F165" s="322">
        <f>SUM(F166)</f>
        <v>0</v>
      </c>
    </row>
    <row r="166" spans="1:6" ht="25.5">
      <c r="A166" s="271"/>
      <c r="B166" s="219" t="s">
        <v>24</v>
      </c>
      <c r="C166" s="223" t="s">
        <v>604</v>
      </c>
      <c r="D166" s="322">
        <f t="shared" si="11"/>
        <v>470</v>
      </c>
      <c r="E166" s="300">
        <f>40+10+400+10+10</f>
        <v>470</v>
      </c>
      <c r="F166" s="300">
        <v>0</v>
      </c>
    </row>
    <row r="167" spans="1:6" s="228" customFormat="1" ht="38.25">
      <c r="A167" s="219" t="s">
        <v>625</v>
      </c>
      <c r="B167" s="219"/>
      <c r="C167" s="223" t="s">
        <v>626</v>
      </c>
      <c r="D167" s="322">
        <f aca="true" t="shared" si="12" ref="D167:D172">E167+F167</f>
        <v>55</v>
      </c>
      <c r="E167" s="322">
        <f>SUM(E168)</f>
        <v>55</v>
      </c>
      <c r="F167" s="322">
        <f>SUM(F168)</f>
        <v>0</v>
      </c>
    </row>
    <row r="168" spans="1:6" ht="25.5">
      <c r="A168" s="271"/>
      <c r="B168" s="219" t="s">
        <v>24</v>
      </c>
      <c r="C168" s="223" t="s">
        <v>604</v>
      </c>
      <c r="D168" s="322">
        <f t="shared" si="12"/>
        <v>55</v>
      </c>
      <c r="E168" s="300">
        <v>55</v>
      </c>
      <c r="F168" s="300">
        <v>0</v>
      </c>
    </row>
    <row r="169" spans="1:6" s="228" customFormat="1" ht="12.75">
      <c r="A169" s="219" t="s">
        <v>633</v>
      </c>
      <c r="B169" s="219"/>
      <c r="C169" s="223" t="s">
        <v>634</v>
      </c>
      <c r="D169" s="322">
        <f t="shared" si="12"/>
        <v>50</v>
      </c>
      <c r="E169" s="322">
        <f>SUM(E170)</f>
        <v>50</v>
      </c>
      <c r="F169" s="322">
        <f>SUM(F170)</f>
        <v>0</v>
      </c>
    </row>
    <row r="170" spans="1:6" ht="25.5">
      <c r="A170" s="271"/>
      <c r="B170" s="219" t="s">
        <v>24</v>
      </c>
      <c r="C170" s="223" t="s">
        <v>604</v>
      </c>
      <c r="D170" s="322">
        <f t="shared" si="12"/>
        <v>50</v>
      </c>
      <c r="E170" s="300">
        <v>50</v>
      </c>
      <c r="F170" s="300">
        <v>0</v>
      </c>
    </row>
    <row r="171" spans="1:6" s="228" customFormat="1" ht="51">
      <c r="A171" s="430" t="s">
        <v>801</v>
      </c>
      <c r="B171" s="271"/>
      <c r="C171" s="221" t="s">
        <v>874</v>
      </c>
      <c r="D171" s="322">
        <f t="shared" si="12"/>
        <v>350</v>
      </c>
      <c r="E171" s="322">
        <f>SUM(E172)</f>
        <v>350</v>
      </c>
      <c r="F171" s="322">
        <f>SUM(F172)</f>
        <v>0</v>
      </c>
    </row>
    <row r="172" spans="1:6" ht="12.75">
      <c r="A172" s="271"/>
      <c r="B172" s="216" t="s">
        <v>69</v>
      </c>
      <c r="C172" s="217" t="s">
        <v>207</v>
      </c>
      <c r="D172" s="322">
        <f t="shared" si="12"/>
        <v>350</v>
      </c>
      <c r="E172" s="300">
        <v>350</v>
      </c>
      <c r="F172" s="300">
        <v>0</v>
      </c>
    </row>
    <row r="173" spans="1:6" s="228" customFormat="1" ht="38.25" hidden="1">
      <c r="A173" s="224" t="s">
        <v>755</v>
      </c>
      <c r="B173" s="271"/>
      <c r="C173" s="223" t="s">
        <v>756</v>
      </c>
      <c r="D173" s="322">
        <f aca="true" t="shared" si="13" ref="D173:D193">E173+F173</f>
        <v>0</v>
      </c>
      <c r="E173" s="322">
        <f>SUM(E174,E180,E176)</f>
        <v>0</v>
      </c>
      <c r="F173" s="322">
        <f>SUM(F180,F176)</f>
        <v>0</v>
      </c>
    </row>
    <row r="174" spans="1:6" ht="12.75" hidden="1">
      <c r="A174" s="271"/>
      <c r="B174" s="216" t="s">
        <v>69</v>
      </c>
      <c r="C174" s="217" t="s">
        <v>207</v>
      </c>
      <c r="D174" s="322">
        <f t="shared" si="13"/>
        <v>0</v>
      </c>
      <c r="E174" s="300">
        <v>0</v>
      </c>
      <c r="F174" s="300"/>
    </row>
    <row r="175" spans="1:6" ht="51" hidden="1">
      <c r="A175" s="224"/>
      <c r="B175" s="219"/>
      <c r="C175" s="381" t="s">
        <v>353</v>
      </c>
      <c r="D175" s="312">
        <f t="shared" si="13"/>
        <v>0</v>
      </c>
      <c r="E175" s="298">
        <v>0</v>
      </c>
      <c r="F175" s="298">
        <v>0</v>
      </c>
    </row>
    <row r="176" spans="1:6" ht="25.5" hidden="1">
      <c r="A176" s="271"/>
      <c r="B176" s="216" t="s">
        <v>24</v>
      </c>
      <c r="C176" s="223" t="s">
        <v>604</v>
      </c>
      <c r="D176" s="322">
        <f t="shared" si="13"/>
        <v>0</v>
      </c>
      <c r="E176" s="322">
        <f>SUM(E177:E179)</f>
        <v>0</v>
      </c>
      <c r="F176" s="322">
        <f>SUM(F177:F179)</f>
        <v>0</v>
      </c>
    </row>
    <row r="177" spans="1:6" ht="63.75" hidden="1">
      <c r="A177" s="224"/>
      <c r="B177" s="219"/>
      <c r="C177" s="381" t="s">
        <v>800</v>
      </c>
      <c r="D177" s="312">
        <f t="shared" si="13"/>
        <v>0</v>
      </c>
      <c r="E177" s="298">
        <v>0</v>
      </c>
      <c r="F177" s="298">
        <v>0</v>
      </c>
    </row>
    <row r="178" spans="1:6" ht="25.5" hidden="1">
      <c r="A178" s="224"/>
      <c r="B178" s="219"/>
      <c r="C178" s="381" t="s">
        <v>652</v>
      </c>
      <c r="D178" s="312">
        <f t="shared" si="13"/>
        <v>0</v>
      </c>
      <c r="E178" s="298"/>
      <c r="F178" s="298">
        <v>0</v>
      </c>
    </row>
    <row r="179" spans="1:6" ht="25.5" hidden="1">
      <c r="A179" s="224"/>
      <c r="B179" s="219"/>
      <c r="C179" s="381" t="s">
        <v>653</v>
      </c>
      <c r="D179" s="312">
        <f t="shared" si="13"/>
        <v>0</v>
      </c>
      <c r="E179" s="298"/>
      <c r="F179" s="298">
        <v>0</v>
      </c>
    </row>
    <row r="180" spans="1:6" ht="12.75" hidden="1">
      <c r="A180" s="271"/>
      <c r="B180" s="216" t="s">
        <v>69</v>
      </c>
      <c r="C180" s="217" t="s">
        <v>207</v>
      </c>
      <c r="D180" s="322">
        <f t="shared" si="13"/>
        <v>0</v>
      </c>
      <c r="E180" s="322">
        <f>SUM(E181)</f>
        <v>0</v>
      </c>
      <c r="F180" s="322">
        <f>SUM(F181)</f>
        <v>0</v>
      </c>
    </row>
    <row r="181" spans="1:6" ht="38.25" hidden="1">
      <c r="A181" s="224"/>
      <c r="B181" s="219"/>
      <c r="C181" s="381" t="s">
        <v>627</v>
      </c>
      <c r="D181" s="312">
        <f t="shared" si="13"/>
        <v>0</v>
      </c>
      <c r="E181" s="298">
        <f>1250.7-822.69125-428.00875</f>
        <v>0</v>
      </c>
      <c r="F181" s="298">
        <v>0</v>
      </c>
    </row>
    <row r="182" spans="1:6" s="228" customFormat="1" ht="12.75" hidden="1">
      <c r="A182" s="387" t="s">
        <v>777</v>
      </c>
      <c r="B182" s="418"/>
      <c r="C182" s="381" t="s">
        <v>778</v>
      </c>
      <c r="D182" s="322">
        <f t="shared" si="13"/>
        <v>0</v>
      </c>
      <c r="E182" s="322">
        <f>SUM(E183,E189,E185)</f>
        <v>0</v>
      </c>
      <c r="F182" s="322">
        <f>SUM(F189,F185)</f>
        <v>0</v>
      </c>
    </row>
    <row r="183" spans="1:6" ht="25.5" hidden="1">
      <c r="A183" s="418"/>
      <c r="B183" s="495" t="s">
        <v>24</v>
      </c>
      <c r="C183" s="381" t="s">
        <v>604</v>
      </c>
      <c r="D183" s="322">
        <f t="shared" si="13"/>
        <v>0</v>
      </c>
      <c r="E183" s="300">
        <v>0</v>
      </c>
      <c r="F183" s="300">
        <v>0</v>
      </c>
    </row>
    <row r="184" spans="1:6" ht="25.5">
      <c r="A184" s="219" t="s">
        <v>481</v>
      </c>
      <c r="B184" s="219"/>
      <c r="C184" s="221" t="s">
        <v>287</v>
      </c>
      <c r="D184" s="321">
        <f t="shared" si="13"/>
        <v>158.3</v>
      </c>
      <c r="E184" s="321">
        <f>SUM(E185,E196,E187,E198,E194,E192,E200,E204,E207)</f>
        <v>0</v>
      </c>
      <c r="F184" s="321">
        <f>SUM(F185,F196,F187,F198,F194,F192,F200,F204,F207)</f>
        <v>158.3</v>
      </c>
    </row>
    <row r="185" spans="1:6" s="228" customFormat="1" ht="38.25" hidden="1">
      <c r="A185" s="224" t="s">
        <v>783</v>
      </c>
      <c r="B185" s="271"/>
      <c r="C185" s="223" t="s">
        <v>784</v>
      </c>
      <c r="D185" s="322">
        <f t="shared" si="13"/>
        <v>0</v>
      </c>
      <c r="E185" s="322">
        <f>SUM(E186)</f>
        <v>0</v>
      </c>
      <c r="F185" s="322">
        <f>SUM(F186)</f>
        <v>0</v>
      </c>
    </row>
    <row r="186" spans="1:6" ht="25.5" customHeight="1" hidden="1">
      <c r="A186" s="219"/>
      <c r="B186" s="216" t="s">
        <v>24</v>
      </c>
      <c r="C186" s="218" t="s">
        <v>604</v>
      </c>
      <c r="D186" s="322">
        <f t="shared" si="13"/>
        <v>0</v>
      </c>
      <c r="E186" s="300"/>
      <c r="F186" s="613">
        <f>329.5*0</f>
        <v>0</v>
      </c>
    </row>
    <row r="187" spans="1:6" s="228" customFormat="1" ht="38.25" customHeight="1" hidden="1">
      <c r="A187" s="224" t="s">
        <v>482</v>
      </c>
      <c r="B187" s="449"/>
      <c r="C187" s="223" t="s">
        <v>483</v>
      </c>
      <c r="D187" s="322">
        <f t="shared" si="13"/>
        <v>0</v>
      </c>
      <c r="E187" s="322">
        <f>SUM(E190,E188)</f>
        <v>0</v>
      </c>
      <c r="F187" s="322">
        <f>SUM(F190,F188)</f>
        <v>0</v>
      </c>
    </row>
    <row r="188" spans="1:6" ht="15.75" customHeight="1" hidden="1">
      <c r="A188" s="271"/>
      <c r="B188" s="224" t="s">
        <v>203</v>
      </c>
      <c r="C188" s="217" t="s">
        <v>204</v>
      </c>
      <c r="D188" s="322">
        <f t="shared" si="13"/>
        <v>0</v>
      </c>
      <c r="E188" s="322">
        <f>SUM(E189)</f>
        <v>0</v>
      </c>
      <c r="F188" s="322">
        <f>SUM(F189)</f>
        <v>0</v>
      </c>
    </row>
    <row r="189" spans="1:6" ht="16.5" customHeight="1" hidden="1">
      <c r="A189" s="224"/>
      <c r="B189" s="219"/>
      <c r="C189" s="381" t="s">
        <v>310</v>
      </c>
      <c r="D189" s="312">
        <f t="shared" si="13"/>
        <v>0</v>
      </c>
      <c r="E189" s="298">
        <f>450-450</f>
        <v>0</v>
      </c>
      <c r="F189" s="298">
        <f>450-450</f>
        <v>0</v>
      </c>
    </row>
    <row r="190" spans="1:6" ht="15.75" customHeight="1" hidden="1">
      <c r="A190" s="271"/>
      <c r="B190" s="224" t="s">
        <v>515</v>
      </c>
      <c r="C190" s="217" t="s">
        <v>514</v>
      </c>
      <c r="D190" s="322">
        <f t="shared" si="13"/>
        <v>0</v>
      </c>
      <c r="E190" s="322">
        <f>SUM(E191:E191)</f>
        <v>0</v>
      </c>
      <c r="F190" s="322">
        <f>SUM(F191:F191)</f>
        <v>0</v>
      </c>
    </row>
    <row r="191" spans="1:6" ht="52.5" customHeight="1" hidden="1">
      <c r="A191" s="224"/>
      <c r="B191" s="219"/>
      <c r="C191" s="381" t="s">
        <v>353</v>
      </c>
      <c r="D191" s="312">
        <f t="shared" si="13"/>
        <v>0</v>
      </c>
      <c r="E191" s="298">
        <f>1198.3-1198.3</f>
        <v>0</v>
      </c>
      <c r="F191" s="298">
        <f>1198.3-1198.3</f>
        <v>0</v>
      </c>
    </row>
    <row r="192" spans="1:8" s="228" customFormat="1" ht="12.75">
      <c r="A192" s="224" t="s">
        <v>759</v>
      </c>
      <c r="B192" s="219"/>
      <c r="C192" s="223" t="s">
        <v>398</v>
      </c>
      <c r="D192" s="450">
        <f t="shared" si="13"/>
        <v>0.4</v>
      </c>
      <c r="E192" s="450">
        <f>SUM(E193)</f>
        <v>0</v>
      </c>
      <c r="F192" s="450">
        <f>SUM(F193)</f>
        <v>0.4</v>
      </c>
      <c r="G192" s="380"/>
      <c r="H192" s="380"/>
    </row>
    <row r="193" spans="1:6" ht="25.5">
      <c r="A193" s="219"/>
      <c r="B193" s="219" t="s">
        <v>24</v>
      </c>
      <c r="C193" s="223" t="s">
        <v>604</v>
      </c>
      <c r="D193" s="322">
        <f t="shared" si="13"/>
        <v>0.4</v>
      </c>
      <c r="E193" s="300">
        <v>0</v>
      </c>
      <c r="F193" s="300">
        <v>0.4</v>
      </c>
    </row>
    <row r="194" spans="1:6" s="228" customFormat="1" ht="51">
      <c r="A194" s="224" t="s">
        <v>758</v>
      </c>
      <c r="B194" s="271"/>
      <c r="C194" s="674" t="s">
        <v>484</v>
      </c>
      <c r="D194" s="322">
        <f aca="true" t="shared" si="14" ref="D194:D199">E194+F194</f>
        <v>37</v>
      </c>
      <c r="E194" s="322">
        <f>SUM(E195)</f>
        <v>0</v>
      </c>
      <c r="F194" s="322">
        <f>SUM(F195)</f>
        <v>37</v>
      </c>
    </row>
    <row r="195" spans="1:6" ht="25.5">
      <c r="A195" s="219"/>
      <c r="B195" s="224" t="s">
        <v>60</v>
      </c>
      <c r="C195" s="223" t="s">
        <v>61</v>
      </c>
      <c r="D195" s="322">
        <f t="shared" si="14"/>
        <v>37</v>
      </c>
      <c r="E195" s="300">
        <v>0</v>
      </c>
      <c r="F195" s="300">
        <v>37</v>
      </c>
    </row>
    <row r="196" spans="1:6" s="228" customFormat="1" ht="38.25" customHeight="1">
      <c r="A196" s="224" t="s">
        <v>859</v>
      </c>
      <c r="B196" s="449"/>
      <c r="C196" s="673" t="s">
        <v>858</v>
      </c>
      <c r="D196" s="322">
        <f t="shared" si="14"/>
        <v>30.6</v>
      </c>
      <c r="E196" s="322">
        <f>SUM(E197)</f>
        <v>0</v>
      </c>
      <c r="F196" s="322">
        <f>SUM(F197)</f>
        <v>30.6</v>
      </c>
    </row>
    <row r="197" spans="1:6" ht="25.5">
      <c r="A197" s="271"/>
      <c r="B197" s="216" t="s">
        <v>24</v>
      </c>
      <c r="C197" s="218" t="s">
        <v>604</v>
      </c>
      <c r="D197" s="322">
        <f t="shared" si="14"/>
        <v>30.6</v>
      </c>
      <c r="E197" s="300">
        <v>0</v>
      </c>
      <c r="F197" s="300">
        <v>30.6</v>
      </c>
    </row>
    <row r="198" spans="1:6" s="228" customFormat="1" ht="51">
      <c r="A198" s="224" t="s">
        <v>907</v>
      </c>
      <c r="B198" s="449"/>
      <c r="C198" s="673" t="s">
        <v>860</v>
      </c>
      <c r="D198" s="322">
        <f t="shared" si="14"/>
        <v>2</v>
      </c>
      <c r="E198" s="322">
        <f>SUM(E199)</f>
        <v>0</v>
      </c>
      <c r="F198" s="322">
        <f>SUM(F199)</f>
        <v>2</v>
      </c>
    </row>
    <row r="199" spans="1:6" ht="25.5">
      <c r="A199" s="271"/>
      <c r="B199" s="216" t="s">
        <v>24</v>
      </c>
      <c r="C199" s="218" t="s">
        <v>604</v>
      </c>
      <c r="D199" s="322">
        <f t="shared" si="14"/>
        <v>2</v>
      </c>
      <c r="E199" s="300">
        <v>0</v>
      </c>
      <c r="F199" s="300">
        <v>2</v>
      </c>
    </row>
    <row r="200" spans="1:8" s="228" customFormat="1" ht="51" hidden="1">
      <c r="A200" s="387" t="s">
        <v>714</v>
      </c>
      <c r="B200" s="430"/>
      <c r="C200" s="381" t="s">
        <v>715</v>
      </c>
      <c r="D200" s="450">
        <f aca="true" t="shared" si="15" ref="D200:D206">E200+F200</f>
        <v>0</v>
      </c>
      <c r="E200" s="450">
        <f>SUM(E201)</f>
        <v>0</v>
      </c>
      <c r="F200" s="450">
        <f>SUM(F201)</f>
        <v>0</v>
      </c>
      <c r="G200" s="380"/>
      <c r="H200" s="380"/>
    </row>
    <row r="201" spans="1:6" ht="25.5" hidden="1">
      <c r="A201" s="219"/>
      <c r="B201" s="219" t="s">
        <v>24</v>
      </c>
      <c r="C201" s="223" t="s">
        <v>604</v>
      </c>
      <c r="D201" s="322">
        <f t="shared" si="15"/>
        <v>0</v>
      </c>
      <c r="E201" s="300">
        <v>0</v>
      </c>
      <c r="F201" s="300"/>
    </row>
    <row r="202" spans="1:8" s="228" customFormat="1" ht="51" hidden="1">
      <c r="A202" s="224" t="s">
        <v>677</v>
      </c>
      <c r="B202" s="219"/>
      <c r="C202" s="223" t="s">
        <v>676</v>
      </c>
      <c r="D202" s="450">
        <f t="shared" si="15"/>
        <v>0</v>
      </c>
      <c r="E202" s="450">
        <f>SUM(E203)</f>
        <v>0</v>
      </c>
      <c r="F202" s="450">
        <f>SUM(F203)</f>
        <v>0</v>
      </c>
      <c r="G202" s="380"/>
      <c r="H202" s="380"/>
    </row>
    <row r="203" spans="1:6" ht="25.5" hidden="1">
      <c r="A203" s="219"/>
      <c r="B203" s="219" t="s">
        <v>24</v>
      </c>
      <c r="C203" s="223" t="s">
        <v>604</v>
      </c>
      <c r="D203" s="322">
        <f t="shared" si="15"/>
        <v>0</v>
      </c>
      <c r="E203" s="300">
        <v>0</v>
      </c>
      <c r="F203" s="300"/>
    </row>
    <row r="204" spans="1:8" s="228" customFormat="1" ht="25.5">
      <c r="A204" s="224" t="s">
        <v>600</v>
      </c>
      <c r="B204" s="219"/>
      <c r="C204" s="223" t="s">
        <v>601</v>
      </c>
      <c r="D204" s="450">
        <f t="shared" si="15"/>
        <v>88.3</v>
      </c>
      <c r="E204" s="450">
        <f>SUM(E205:E206)</f>
        <v>0</v>
      </c>
      <c r="F204" s="450">
        <f>SUM(F205:F206)</f>
        <v>88.3</v>
      </c>
      <c r="G204" s="380"/>
      <c r="H204" s="380"/>
    </row>
    <row r="205" spans="1:6" s="228" customFormat="1" ht="51">
      <c r="A205" s="219"/>
      <c r="B205" s="219" t="s">
        <v>23</v>
      </c>
      <c r="C205" s="221" t="s">
        <v>274</v>
      </c>
      <c r="D205" s="322">
        <f t="shared" si="15"/>
        <v>83.8</v>
      </c>
      <c r="E205" s="300">
        <v>0</v>
      </c>
      <c r="F205" s="300">
        <v>83.8</v>
      </c>
    </row>
    <row r="206" spans="1:6" ht="25.5">
      <c r="A206" s="219"/>
      <c r="B206" s="219" t="s">
        <v>24</v>
      </c>
      <c r="C206" s="223" t="s">
        <v>604</v>
      </c>
      <c r="D206" s="322">
        <f t="shared" si="15"/>
        <v>4.5</v>
      </c>
      <c r="E206" s="300">
        <v>0</v>
      </c>
      <c r="F206" s="300">
        <v>4.5</v>
      </c>
    </row>
    <row r="207" spans="1:8" s="228" customFormat="1" ht="12.75" hidden="1">
      <c r="A207" s="387" t="s">
        <v>779</v>
      </c>
      <c r="B207" s="418"/>
      <c r="C207" s="381" t="s">
        <v>778</v>
      </c>
      <c r="D207" s="450">
        <f>E207+F207</f>
        <v>0</v>
      </c>
      <c r="E207" s="450">
        <f>SUM(E208:E208)</f>
        <v>0</v>
      </c>
      <c r="F207" s="450">
        <f>SUM(F208:F208)</f>
        <v>0</v>
      </c>
      <c r="G207" s="380"/>
      <c r="H207" s="380"/>
    </row>
    <row r="208" spans="1:6" s="228" customFormat="1" ht="25.5" hidden="1">
      <c r="A208" s="418"/>
      <c r="B208" s="495" t="s">
        <v>24</v>
      </c>
      <c r="C208" s="381" t="s">
        <v>604</v>
      </c>
      <c r="D208" s="322">
        <f>E208+F208</f>
        <v>0</v>
      </c>
      <c r="E208" s="300">
        <v>0</v>
      </c>
      <c r="F208" s="300">
        <v>0</v>
      </c>
    </row>
    <row r="209" spans="1:6" s="112" customFormat="1" ht="15.75">
      <c r="A209" s="452"/>
      <c r="B209" s="451"/>
      <c r="C209" s="453" t="s">
        <v>294</v>
      </c>
      <c r="D209" s="454">
        <f>E209+F209</f>
        <v>9991.7</v>
      </c>
      <c r="E209" s="454">
        <f>SUM(E10,E113)</f>
        <v>9833.400000000001</v>
      </c>
      <c r="F209" s="454">
        <f>SUM(F10,F113)</f>
        <v>158.3</v>
      </c>
    </row>
    <row r="211" spans="3:6" ht="12.75">
      <c r="C211" s="474"/>
      <c r="D211" s="475"/>
      <c r="E211" s="475"/>
      <c r="F211" s="475"/>
    </row>
    <row r="212" spans="3:6" ht="12.75">
      <c r="C212" s="474"/>
      <c r="D212" s="475"/>
      <c r="E212" s="475"/>
      <c r="F212" s="475"/>
    </row>
    <row r="213" spans="3:6" ht="12.75">
      <c r="C213" s="474"/>
      <c r="D213" s="475"/>
      <c r="E213" s="475"/>
      <c r="F213" s="475"/>
    </row>
    <row r="214" spans="3:6" ht="12.75">
      <c r="C214" s="474"/>
      <c r="D214" s="475"/>
      <c r="E214" s="475"/>
      <c r="F214" s="475"/>
    </row>
    <row r="215" spans="1:6" ht="12.75">
      <c r="A215"/>
      <c r="B215"/>
      <c r="C215" s="474"/>
      <c r="D215" s="475"/>
      <c r="E215" s="475"/>
      <c r="F215" s="475"/>
    </row>
    <row r="216" spans="1:6" ht="12.75">
      <c r="A216"/>
      <c r="B216"/>
      <c r="C216" s="474"/>
      <c r="D216" s="475"/>
      <c r="E216" s="475"/>
      <c r="F216" s="475"/>
    </row>
    <row r="217" spans="1:6" ht="12.75">
      <c r="A217"/>
      <c r="B217"/>
      <c r="C217" s="474"/>
      <c r="D217" s="475"/>
      <c r="E217" s="475"/>
      <c r="F217" s="475"/>
    </row>
    <row r="218" spans="1:6" ht="12.75">
      <c r="A218"/>
      <c r="B218"/>
      <c r="C218" s="474"/>
      <c r="D218" s="475"/>
      <c r="E218" s="475"/>
      <c r="F218" s="475"/>
    </row>
    <row r="219" spans="1:6" ht="12.75">
      <c r="A219"/>
      <c r="B219"/>
      <c r="C219" s="474"/>
      <c r="D219" s="475"/>
      <c r="E219" s="475"/>
      <c r="F219" s="475"/>
    </row>
  </sheetData>
  <sheetProtection/>
  <mergeCells count="1">
    <mergeCell ref="A7:F7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92"/>
  <sheetViews>
    <sheetView zoomScale="115" zoomScaleNormal="115" zoomScalePageLayoutView="0" workbookViewId="0" topLeftCell="A2">
      <selection activeCell="A1" sqref="A1:IV1"/>
    </sheetView>
  </sheetViews>
  <sheetFormatPr defaultColWidth="9.140625" defaultRowHeight="12.75"/>
  <cols>
    <col min="1" max="1" width="15.57421875" style="33" customWidth="1"/>
    <col min="2" max="2" width="9.140625" style="33" customWidth="1"/>
    <col min="3" max="3" width="50.7109375" style="33" customWidth="1"/>
    <col min="4" max="4" width="13.421875" style="367" customWidth="1"/>
    <col min="5" max="5" width="11.00390625" style="367" bestFit="1" customWidth="1"/>
    <col min="6" max="6" width="10.57421875" style="367" customWidth="1"/>
    <col min="7" max="7" width="0" style="0" hidden="1" customWidth="1"/>
    <col min="8" max="8" width="13.421875" style="367" customWidth="1"/>
    <col min="9" max="9" width="11.00390625" style="367" bestFit="1" customWidth="1"/>
    <col min="10" max="10" width="10.57421875" style="367" customWidth="1"/>
    <col min="14" max="14" width="9.140625" style="285" customWidth="1"/>
  </cols>
  <sheetData>
    <row r="1" spans="6:10" ht="16.5" customHeight="1" hidden="1">
      <c r="F1" s="368"/>
      <c r="J1" s="648" t="s">
        <v>79</v>
      </c>
    </row>
    <row r="2" spans="1:8" ht="15">
      <c r="A2" s="236"/>
      <c r="B2" s="236"/>
      <c r="C2" s="236"/>
      <c r="D2" s="369"/>
      <c r="H2" s="511" t="s">
        <v>641</v>
      </c>
    </row>
    <row r="3" spans="1:8" ht="15">
      <c r="A3" s="236"/>
      <c r="B3" s="236"/>
      <c r="C3" s="236"/>
      <c r="D3" s="369"/>
      <c r="H3" s="511" t="s">
        <v>148</v>
      </c>
    </row>
    <row r="4" spans="1:8" ht="15">
      <c r="A4" s="236"/>
      <c r="B4" s="236"/>
      <c r="C4" s="236"/>
      <c r="D4" s="369"/>
      <c r="H4" s="511" t="s">
        <v>149</v>
      </c>
    </row>
    <row r="5" spans="1:8" ht="15">
      <c r="A5" s="236"/>
      <c r="B5" s="236"/>
      <c r="C5" s="236"/>
      <c r="D5" s="369"/>
      <c r="H5" s="511" t="s">
        <v>927</v>
      </c>
    </row>
    <row r="6" spans="1:3" ht="12.75">
      <c r="A6" s="236"/>
      <c r="B6" s="236"/>
      <c r="C6" s="236"/>
    </row>
    <row r="7" spans="1:11" ht="54.75" customHeight="1">
      <c r="A7" s="701" t="s">
        <v>827</v>
      </c>
      <c r="B7" s="701"/>
      <c r="C7" s="701"/>
      <c r="D7" s="701"/>
      <c r="E7" s="701"/>
      <c r="F7" s="701"/>
      <c r="G7" s="372"/>
      <c r="H7" s="372"/>
      <c r="I7" s="372"/>
      <c r="J7" s="372"/>
      <c r="K7" s="372"/>
    </row>
    <row r="8" spans="1:10" ht="12.75">
      <c r="A8" s="236"/>
      <c r="B8" s="236"/>
      <c r="C8" s="236"/>
      <c r="D8" s="301"/>
      <c r="F8" s="301"/>
      <c r="H8" s="301"/>
      <c r="J8" s="301"/>
    </row>
    <row r="9" spans="1:10" ht="12.75">
      <c r="A9" s="703" t="s">
        <v>453</v>
      </c>
      <c r="B9" s="703" t="s">
        <v>151</v>
      </c>
      <c r="C9" s="704" t="s">
        <v>152</v>
      </c>
      <c r="D9" s="702" t="s">
        <v>740</v>
      </c>
      <c r="E9" s="702"/>
      <c r="F9" s="702"/>
      <c r="H9" s="702" t="s">
        <v>808</v>
      </c>
      <c r="I9" s="702"/>
      <c r="J9" s="702"/>
    </row>
    <row r="10" spans="1:10" ht="25.5">
      <c r="A10" s="703"/>
      <c r="B10" s="703"/>
      <c r="C10" s="704"/>
      <c r="D10" s="370" t="s">
        <v>109</v>
      </c>
      <c r="E10" s="370" t="s">
        <v>153</v>
      </c>
      <c r="F10" s="370" t="s">
        <v>22</v>
      </c>
      <c r="H10" s="370" t="s">
        <v>109</v>
      </c>
      <c r="I10" s="370" t="s">
        <v>153</v>
      </c>
      <c r="J10" s="370" t="s">
        <v>22</v>
      </c>
    </row>
    <row r="11" spans="1:10" s="315" customFormat="1" ht="15.75">
      <c r="A11" s="313"/>
      <c r="B11" s="316"/>
      <c r="C11" s="314" t="s">
        <v>364</v>
      </c>
      <c r="D11" s="318">
        <f aca="true" t="shared" si="0" ref="D11:D68">E11+F11</f>
        <v>4790.900000000001</v>
      </c>
      <c r="E11" s="318">
        <f>SUM(E12,E40,E58,E66,E87)</f>
        <v>4790.900000000001</v>
      </c>
      <c r="F11" s="318">
        <f>SUM(F12,F40,F58,F66)</f>
        <v>0</v>
      </c>
      <c r="H11" s="318">
        <f aca="true" t="shared" si="1" ref="H11:H27">I11+J11</f>
        <v>4975.1</v>
      </c>
      <c r="I11" s="318">
        <f>SUM(I12,I40,I58,I66,I87)</f>
        <v>4975.1</v>
      </c>
      <c r="J11" s="318">
        <f>SUM(J12,J40,J58,J66)</f>
        <v>0</v>
      </c>
    </row>
    <row r="12" spans="1:10" ht="42.75">
      <c r="A12" s="307" t="s">
        <v>485</v>
      </c>
      <c r="B12" s="307"/>
      <c r="C12" s="308" t="s">
        <v>377</v>
      </c>
      <c r="D12" s="371">
        <f t="shared" si="0"/>
        <v>300</v>
      </c>
      <c r="E12" s="309">
        <f>E13+E19+E36</f>
        <v>300</v>
      </c>
      <c r="F12" s="309">
        <f>F13+F19+F36</f>
        <v>0</v>
      </c>
      <c r="H12" s="371">
        <f t="shared" si="1"/>
        <v>300</v>
      </c>
      <c r="I12" s="309">
        <f>I13+I19+I36</f>
        <v>300</v>
      </c>
      <c r="J12" s="309">
        <f>J13+J19+J36</f>
        <v>0</v>
      </c>
    </row>
    <row r="13" spans="1:10" ht="25.5">
      <c r="A13" s="231" t="s">
        <v>486</v>
      </c>
      <c r="B13" s="231"/>
      <c r="C13" s="232" t="s">
        <v>559</v>
      </c>
      <c r="D13" s="323">
        <f t="shared" si="0"/>
        <v>280</v>
      </c>
      <c r="E13" s="310">
        <f>E14</f>
        <v>280</v>
      </c>
      <c r="F13" s="310">
        <f>F14</f>
        <v>0</v>
      </c>
      <c r="H13" s="323">
        <f t="shared" si="1"/>
        <v>280</v>
      </c>
      <c r="I13" s="310">
        <f>I14</f>
        <v>280</v>
      </c>
      <c r="J13" s="310">
        <f>J14</f>
        <v>0</v>
      </c>
    </row>
    <row r="14" spans="1:10" ht="38.25">
      <c r="A14" s="224" t="s">
        <v>488</v>
      </c>
      <c r="B14" s="224"/>
      <c r="C14" s="223" t="s">
        <v>582</v>
      </c>
      <c r="D14" s="321">
        <f t="shared" si="0"/>
        <v>280</v>
      </c>
      <c r="E14" s="321">
        <f>SUM(E15,E17)</f>
        <v>280</v>
      </c>
      <c r="F14" s="321">
        <f>SUM(F15,F17)</f>
        <v>0</v>
      </c>
      <c r="H14" s="321">
        <f t="shared" si="1"/>
        <v>280</v>
      </c>
      <c r="I14" s="321">
        <f>SUM(I15,I17)</f>
        <v>280</v>
      </c>
      <c r="J14" s="321">
        <f>SUM(J15,J17)</f>
        <v>0</v>
      </c>
    </row>
    <row r="15" spans="1:10" ht="63.75">
      <c r="A15" s="224" t="s">
        <v>487</v>
      </c>
      <c r="B15" s="224"/>
      <c r="C15" s="223" t="s">
        <v>560</v>
      </c>
      <c r="D15" s="321">
        <f>E15+F15</f>
        <v>280</v>
      </c>
      <c r="E15" s="321">
        <f>SUM(E16)</f>
        <v>280</v>
      </c>
      <c r="F15" s="321">
        <f>SUM(F16)</f>
        <v>0</v>
      </c>
      <c r="H15" s="321">
        <f t="shared" si="1"/>
        <v>280</v>
      </c>
      <c r="I15" s="321">
        <f>SUM(I16)</f>
        <v>280</v>
      </c>
      <c r="J15" s="321">
        <f>SUM(J16)</f>
        <v>0</v>
      </c>
    </row>
    <row r="16" spans="1:10" ht="25.5">
      <c r="A16" s="224"/>
      <c r="B16" s="224" t="s">
        <v>24</v>
      </c>
      <c r="C16" s="223" t="s">
        <v>604</v>
      </c>
      <c r="D16" s="321">
        <f t="shared" si="0"/>
        <v>280</v>
      </c>
      <c r="E16" s="299">
        <v>280</v>
      </c>
      <c r="F16" s="299">
        <v>0</v>
      </c>
      <c r="H16" s="321">
        <f t="shared" si="1"/>
        <v>280</v>
      </c>
      <c r="I16" s="299">
        <v>280</v>
      </c>
      <c r="J16" s="299">
        <v>0</v>
      </c>
    </row>
    <row r="17" spans="1:10" ht="25.5" hidden="1">
      <c r="A17" s="224" t="s">
        <v>489</v>
      </c>
      <c r="B17" s="224"/>
      <c r="C17" s="223" t="s">
        <v>561</v>
      </c>
      <c r="D17" s="321">
        <f t="shared" si="0"/>
        <v>0</v>
      </c>
      <c r="E17" s="321">
        <f>SUM(E18)</f>
        <v>0</v>
      </c>
      <c r="F17" s="321">
        <f>SUM(F18)</f>
        <v>0</v>
      </c>
      <c r="H17" s="321">
        <f t="shared" si="1"/>
        <v>0</v>
      </c>
      <c r="I17" s="321">
        <f>SUM(I18)</f>
        <v>0</v>
      </c>
      <c r="J17" s="321">
        <f>SUM(J18)</f>
        <v>0</v>
      </c>
    </row>
    <row r="18" spans="1:10" ht="25.5" hidden="1">
      <c r="A18" s="224"/>
      <c r="B18" s="224" t="s">
        <v>24</v>
      </c>
      <c r="C18" s="223" t="s">
        <v>604</v>
      </c>
      <c r="D18" s="321">
        <f t="shared" si="0"/>
        <v>0</v>
      </c>
      <c r="E18" s="299">
        <v>0</v>
      </c>
      <c r="F18" s="299">
        <v>0</v>
      </c>
      <c r="H18" s="321">
        <f t="shared" si="1"/>
        <v>0</v>
      </c>
      <c r="I18" s="299">
        <v>0</v>
      </c>
      <c r="J18" s="299">
        <v>0</v>
      </c>
    </row>
    <row r="19" spans="1:10" ht="51">
      <c r="A19" s="288" t="s">
        <v>490</v>
      </c>
      <c r="B19" s="288"/>
      <c r="C19" s="287" t="s">
        <v>562</v>
      </c>
      <c r="D19" s="323">
        <f t="shared" si="0"/>
        <v>10</v>
      </c>
      <c r="E19" s="311">
        <f>SUM(E20,E27)</f>
        <v>10</v>
      </c>
      <c r="F19" s="311">
        <f>SUM(F20,F27)</f>
        <v>0</v>
      </c>
      <c r="H19" s="323">
        <f t="shared" si="1"/>
        <v>10</v>
      </c>
      <c r="I19" s="311">
        <f>SUM(I20,I27)</f>
        <v>10</v>
      </c>
      <c r="J19" s="311">
        <f>SUM(J20,J27)</f>
        <v>0</v>
      </c>
    </row>
    <row r="20" spans="1:10" ht="51">
      <c r="A20" s="387" t="s">
        <v>563</v>
      </c>
      <c r="B20" s="387"/>
      <c r="C20" s="381" t="s">
        <v>570</v>
      </c>
      <c r="D20" s="321">
        <f t="shared" si="0"/>
        <v>10</v>
      </c>
      <c r="E20" s="321">
        <f>SUM(E21,E23,E25)</f>
        <v>10</v>
      </c>
      <c r="F20" s="321">
        <f>SUM(F22)</f>
        <v>0</v>
      </c>
      <c r="H20" s="321">
        <f t="shared" si="1"/>
        <v>10</v>
      </c>
      <c r="I20" s="321">
        <f>SUM(I21,I23,I25)</f>
        <v>10</v>
      </c>
      <c r="J20" s="321">
        <f>SUM(J22)</f>
        <v>0</v>
      </c>
    </row>
    <row r="21" spans="1:10" ht="38.25">
      <c r="A21" s="387" t="s">
        <v>564</v>
      </c>
      <c r="B21" s="387"/>
      <c r="C21" s="381" t="s">
        <v>565</v>
      </c>
      <c r="D21" s="321">
        <f>E21+F21</f>
        <v>10</v>
      </c>
      <c r="E21" s="321">
        <f>SUM(E22)</f>
        <v>10</v>
      </c>
      <c r="F21" s="321">
        <f>SUM(F28)</f>
        <v>0</v>
      </c>
      <c r="H21" s="321">
        <f t="shared" si="1"/>
        <v>10</v>
      </c>
      <c r="I21" s="321">
        <f>SUM(I22)</f>
        <v>10</v>
      </c>
      <c r="J21" s="321">
        <f>SUM(J28)</f>
        <v>0</v>
      </c>
    </row>
    <row r="22" spans="1:10" ht="25.5">
      <c r="A22" s="387"/>
      <c r="B22" s="387" t="s">
        <v>24</v>
      </c>
      <c r="C22" s="381" t="s">
        <v>604</v>
      </c>
      <c r="D22" s="321">
        <f t="shared" si="0"/>
        <v>10</v>
      </c>
      <c r="E22" s="299">
        <v>10</v>
      </c>
      <c r="F22" s="299">
        <v>0</v>
      </c>
      <c r="H22" s="321">
        <f t="shared" si="1"/>
        <v>10</v>
      </c>
      <c r="I22" s="299">
        <v>10</v>
      </c>
      <c r="J22" s="299">
        <v>0</v>
      </c>
    </row>
    <row r="23" spans="1:10" ht="12.75" hidden="1">
      <c r="A23" s="387" t="s">
        <v>566</v>
      </c>
      <c r="B23" s="387"/>
      <c r="C23" s="381" t="s">
        <v>567</v>
      </c>
      <c r="D23" s="321">
        <f t="shared" si="0"/>
        <v>0</v>
      </c>
      <c r="E23" s="321">
        <f>SUM(E24)</f>
        <v>0</v>
      </c>
      <c r="F23" s="321">
        <f>SUM(F24)</f>
        <v>0</v>
      </c>
      <c r="H23" s="321">
        <f t="shared" si="1"/>
        <v>0</v>
      </c>
      <c r="I23" s="321">
        <f>SUM(I24)</f>
        <v>0</v>
      </c>
      <c r="J23" s="321">
        <f>SUM(J24)</f>
        <v>0</v>
      </c>
    </row>
    <row r="24" spans="1:10" ht="25.5" hidden="1">
      <c r="A24" s="387"/>
      <c r="B24" s="387" t="s">
        <v>24</v>
      </c>
      <c r="C24" s="223" t="s">
        <v>604</v>
      </c>
      <c r="D24" s="321">
        <f>E24+F24</f>
        <v>0</v>
      </c>
      <c r="E24" s="299">
        <v>0</v>
      </c>
      <c r="F24" s="299">
        <v>0</v>
      </c>
      <c r="H24" s="321">
        <f t="shared" si="1"/>
        <v>0</v>
      </c>
      <c r="I24" s="299">
        <v>0</v>
      </c>
      <c r="J24" s="299">
        <v>0</v>
      </c>
    </row>
    <row r="25" spans="1:10" ht="38.25" hidden="1">
      <c r="A25" s="387" t="s">
        <v>568</v>
      </c>
      <c r="B25" s="387"/>
      <c r="C25" s="381" t="s">
        <v>569</v>
      </c>
      <c r="D25" s="321">
        <f>E25+F25</f>
        <v>0</v>
      </c>
      <c r="E25" s="321">
        <f>SUM(E26)</f>
        <v>0</v>
      </c>
      <c r="F25" s="321">
        <f>SUM(F36)</f>
        <v>0</v>
      </c>
      <c r="H25" s="321">
        <f t="shared" si="1"/>
        <v>0</v>
      </c>
      <c r="I25" s="321">
        <f>SUM(I26)</f>
        <v>0</v>
      </c>
      <c r="J25" s="321">
        <f>SUM(J36)</f>
        <v>0</v>
      </c>
    </row>
    <row r="26" spans="1:12" ht="25.5" hidden="1">
      <c r="A26" s="387"/>
      <c r="B26" s="387" t="s">
        <v>24</v>
      </c>
      <c r="C26" s="223" t="s">
        <v>604</v>
      </c>
      <c r="D26" s="321">
        <f>E26+F26</f>
        <v>0</v>
      </c>
      <c r="E26" s="299">
        <v>0</v>
      </c>
      <c r="F26" s="299">
        <v>0</v>
      </c>
      <c r="H26" s="321">
        <f t="shared" si="1"/>
        <v>0</v>
      </c>
      <c r="I26" s="299">
        <v>0</v>
      </c>
      <c r="J26" s="299">
        <v>0</v>
      </c>
      <c r="L26" s="285"/>
    </row>
    <row r="27" spans="1:12" ht="51" hidden="1">
      <c r="A27" s="224" t="s">
        <v>491</v>
      </c>
      <c r="B27" s="224"/>
      <c r="C27" s="223" t="s">
        <v>581</v>
      </c>
      <c r="D27" s="321">
        <f>E27+F27</f>
        <v>0</v>
      </c>
      <c r="E27" s="321">
        <f>SUM(E28,E30,E32,E34)</f>
        <v>0</v>
      </c>
      <c r="F27" s="321">
        <f>SUM(F28)</f>
        <v>0</v>
      </c>
      <c r="H27" s="321">
        <f t="shared" si="1"/>
        <v>0</v>
      </c>
      <c r="I27" s="321">
        <f>SUM(I28,I30,I32,I34)</f>
        <v>0</v>
      </c>
      <c r="J27" s="321">
        <f>SUM(J28)</f>
        <v>0</v>
      </c>
      <c r="L27" s="285"/>
    </row>
    <row r="28" spans="1:10" ht="25.5" hidden="1">
      <c r="A28" s="387" t="s">
        <v>571</v>
      </c>
      <c r="B28" s="224"/>
      <c r="C28" s="223" t="s">
        <v>572</v>
      </c>
      <c r="D28" s="321">
        <f t="shared" si="0"/>
        <v>0</v>
      </c>
      <c r="E28" s="321">
        <f>SUM(E29)</f>
        <v>0</v>
      </c>
      <c r="F28" s="321">
        <f>SUM(F29)</f>
        <v>0</v>
      </c>
      <c r="H28" s="321">
        <f aca="true" t="shared" si="2" ref="H28:H37">I28+J28</f>
        <v>0</v>
      </c>
      <c r="I28" s="321">
        <f>SUM(I29)</f>
        <v>0</v>
      </c>
      <c r="J28" s="321">
        <f>SUM(J29)</f>
        <v>0</v>
      </c>
    </row>
    <row r="29" spans="1:12" ht="25.5" hidden="1">
      <c r="A29" s="224"/>
      <c r="B29" s="224" t="s">
        <v>24</v>
      </c>
      <c r="C29" s="223" t="s">
        <v>604</v>
      </c>
      <c r="D29" s="321">
        <f t="shared" si="0"/>
        <v>0</v>
      </c>
      <c r="E29" s="299">
        <v>0</v>
      </c>
      <c r="F29" s="299">
        <v>0</v>
      </c>
      <c r="H29" s="321">
        <f t="shared" si="2"/>
        <v>0</v>
      </c>
      <c r="I29" s="299">
        <v>0</v>
      </c>
      <c r="J29" s="299">
        <v>0</v>
      </c>
      <c r="L29" s="285"/>
    </row>
    <row r="30" spans="1:10" ht="38.25" hidden="1">
      <c r="A30" s="387" t="s">
        <v>573</v>
      </c>
      <c r="B30" s="224"/>
      <c r="C30" s="223" t="s">
        <v>574</v>
      </c>
      <c r="D30" s="321">
        <f t="shared" si="0"/>
        <v>0</v>
      </c>
      <c r="E30" s="321">
        <f>SUM(E31)</f>
        <v>0</v>
      </c>
      <c r="F30" s="321">
        <f>SUM(F31)</f>
        <v>0</v>
      </c>
      <c r="H30" s="321">
        <f t="shared" si="2"/>
        <v>0</v>
      </c>
      <c r="I30" s="321">
        <f>SUM(I31)</f>
        <v>0</v>
      </c>
      <c r="J30" s="321">
        <f>SUM(J31)</f>
        <v>0</v>
      </c>
    </row>
    <row r="31" spans="1:12" ht="25.5" hidden="1">
      <c r="A31" s="224"/>
      <c r="B31" s="224" t="s">
        <v>24</v>
      </c>
      <c r="C31" s="223" t="s">
        <v>604</v>
      </c>
      <c r="D31" s="321">
        <f t="shared" si="0"/>
        <v>0</v>
      </c>
      <c r="E31" s="299">
        <v>0</v>
      </c>
      <c r="F31" s="299">
        <v>0</v>
      </c>
      <c r="H31" s="321">
        <f t="shared" si="2"/>
        <v>0</v>
      </c>
      <c r="I31" s="299">
        <v>0</v>
      </c>
      <c r="J31" s="299">
        <v>0</v>
      </c>
      <c r="L31" s="285"/>
    </row>
    <row r="32" spans="1:10" ht="38.25" hidden="1">
      <c r="A32" s="387" t="s">
        <v>575</v>
      </c>
      <c r="B32" s="224"/>
      <c r="C32" s="223" t="s">
        <v>576</v>
      </c>
      <c r="D32" s="321">
        <f t="shared" si="0"/>
        <v>0</v>
      </c>
      <c r="E32" s="321">
        <f>SUM(E33)</f>
        <v>0</v>
      </c>
      <c r="F32" s="321">
        <f>SUM(F33)</f>
        <v>0</v>
      </c>
      <c r="H32" s="321">
        <f t="shared" si="2"/>
        <v>0</v>
      </c>
      <c r="I32" s="321">
        <f>SUM(I33)</f>
        <v>0</v>
      </c>
      <c r="J32" s="321">
        <f>SUM(J33)</f>
        <v>0</v>
      </c>
    </row>
    <row r="33" spans="1:10" ht="25.5" hidden="1">
      <c r="A33" s="224"/>
      <c r="B33" s="224" t="s">
        <v>24</v>
      </c>
      <c r="C33" s="223" t="s">
        <v>604</v>
      </c>
      <c r="D33" s="321">
        <f t="shared" si="0"/>
        <v>0</v>
      </c>
      <c r="E33" s="299">
        <v>0</v>
      </c>
      <c r="F33" s="299">
        <v>0</v>
      </c>
      <c r="H33" s="321">
        <f t="shared" si="2"/>
        <v>0</v>
      </c>
      <c r="I33" s="299">
        <v>0</v>
      </c>
      <c r="J33" s="299">
        <v>0</v>
      </c>
    </row>
    <row r="34" spans="1:10" ht="51" hidden="1">
      <c r="A34" s="387" t="s">
        <v>577</v>
      </c>
      <c r="B34" s="224"/>
      <c r="C34" s="223" t="s">
        <v>379</v>
      </c>
      <c r="D34" s="321">
        <f t="shared" si="0"/>
        <v>0</v>
      </c>
      <c r="E34" s="321">
        <f>SUM(E35)</f>
        <v>0</v>
      </c>
      <c r="F34" s="321">
        <f>SUM(F35)</f>
        <v>0</v>
      </c>
      <c r="H34" s="321">
        <f t="shared" si="2"/>
        <v>0</v>
      </c>
      <c r="I34" s="321">
        <f>SUM(I35)</f>
        <v>0</v>
      </c>
      <c r="J34" s="321">
        <f>SUM(J35)</f>
        <v>0</v>
      </c>
    </row>
    <row r="35" spans="1:10" ht="25.5" hidden="1">
      <c r="A35" s="224"/>
      <c r="B35" s="224" t="s">
        <v>24</v>
      </c>
      <c r="C35" s="223" t="s">
        <v>604</v>
      </c>
      <c r="D35" s="321">
        <f t="shared" si="0"/>
        <v>0</v>
      </c>
      <c r="E35" s="299">
        <v>0</v>
      </c>
      <c r="F35" s="299">
        <v>0</v>
      </c>
      <c r="H35" s="321">
        <f t="shared" si="2"/>
        <v>0</v>
      </c>
      <c r="I35" s="299">
        <v>0</v>
      </c>
      <c r="J35" s="299">
        <v>0</v>
      </c>
    </row>
    <row r="36" spans="1:10" ht="38.25">
      <c r="A36" s="231" t="s">
        <v>492</v>
      </c>
      <c r="B36" s="231"/>
      <c r="C36" s="232" t="s">
        <v>578</v>
      </c>
      <c r="D36" s="323">
        <f t="shared" si="0"/>
        <v>10</v>
      </c>
      <c r="E36" s="310">
        <f>E37</f>
        <v>10</v>
      </c>
      <c r="F36" s="310">
        <f>F37</f>
        <v>0</v>
      </c>
      <c r="H36" s="323">
        <f t="shared" si="2"/>
        <v>10</v>
      </c>
      <c r="I36" s="310">
        <f>I37</f>
        <v>10</v>
      </c>
      <c r="J36" s="310">
        <f>J37</f>
        <v>0</v>
      </c>
    </row>
    <row r="37" spans="1:10" ht="51">
      <c r="A37" s="224" t="s">
        <v>493</v>
      </c>
      <c r="B37" s="224"/>
      <c r="C37" s="223" t="s">
        <v>580</v>
      </c>
      <c r="D37" s="321">
        <f t="shared" si="0"/>
        <v>10</v>
      </c>
      <c r="E37" s="321">
        <f>SUM(E39)</f>
        <v>10</v>
      </c>
      <c r="F37" s="321">
        <f>SUM(F39)</f>
        <v>0</v>
      </c>
      <c r="H37" s="321">
        <f t="shared" si="2"/>
        <v>10</v>
      </c>
      <c r="I37" s="321">
        <f>SUM(I39)</f>
        <v>10</v>
      </c>
      <c r="J37" s="321">
        <f>SUM(J39)</f>
        <v>0</v>
      </c>
    </row>
    <row r="38" spans="1:10" ht="51">
      <c r="A38" s="224" t="s">
        <v>579</v>
      </c>
      <c r="B38" s="224"/>
      <c r="C38" s="223" t="s">
        <v>583</v>
      </c>
      <c r="D38" s="321">
        <f>E38+F38</f>
        <v>10</v>
      </c>
      <c r="E38" s="321">
        <f>SUM(E39)</f>
        <v>10</v>
      </c>
      <c r="F38" s="321">
        <f>SUM(F39)</f>
        <v>0</v>
      </c>
      <c r="H38" s="321">
        <f>I38+J38</f>
        <v>10</v>
      </c>
      <c r="I38" s="321">
        <f>SUM(I39)</f>
        <v>10</v>
      </c>
      <c r="J38" s="321">
        <f>SUM(J39)</f>
        <v>0</v>
      </c>
    </row>
    <row r="39" spans="1:10" ht="25.5">
      <c r="A39" s="224"/>
      <c r="B39" s="224" t="s">
        <v>24</v>
      </c>
      <c r="C39" s="223" t="s">
        <v>604</v>
      </c>
      <c r="D39" s="321">
        <f t="shared" si="0"/>
        <v>10</v>
      </c>
      <c r="E39" s="299">
        <v>10</v>
      </c>
      <c r="F39" s="299">
        <v>0</v>
      </c>
      <c r="H39" s="321">
        <f>I39+J39</f>
        <v>10</v>
      </c>
      <c r="I39" s="299">
        <v>10</v>
      </c>
      <c r="J39" s="299">
        <v>0</v>
      </c>
    </row>
    <row r="40" spans="1:10" ht="42.75">
      <c r="A40" s="307" t="s">
        <v>494</v>
      </c>
      <c r="B40" s="307"/>
      <c r="C40" s="308" t="s">
        <v>362</v>
      </c>
      <c r="D40" s="371">
        <f t="shared" si="0"/>
        <v>2220.8</v>
      </c>
      <c r="E40" s="309">
        <f>E41+E54</f>
        <v>2220.8</v>
      </c>
      <c r="F40" s="309">
        <f>F41+F54</f>
        <v>0</v>
      </c>
      <c r="H40" s="371">
        <f aca="true" t="shared" si="3" ref="H40:H53">I40+J40</f>
        <v>2326.3</v>
      </c>
      <c r="I40" s="309">
        <f>I41+I54</f>
        <v>2326.3</v>
      </c>
      <c r="J40" s="309">
        <f>J41+J54</f>
        <v>0</v>
      </c>
    </row>
    <row r="41" spans="1:10" ht="25.5">
      <c r="A41" s="231" t="s">
        <v>495</v>
      </c>
      <c r="B41" s="231"/>
      <c r="C41" s="223" t="s">
        <v>363</v>
      </c>
      <c r="D41" s="323">
        <f t="shared" si="0"/>
        <v>2220.8</v>
      </c>
      <c r="E41" s="310">
        <f>SUM(E42,E45,E48,E51)</f>
        <v>2220.8</v>
      </c>
      <c r="F41" s="310">
        <f>SUM(F42,F48)</f>
        <v>0</v>
      </c>
      <c r="H41" s="323">
        <f t="shared" si="3"/>
        <v>2326.3</v>
      </c>
      <c r="I41" s="310">
        <f>SUM(I42,I45,I48,I51)</f>
        <v>2326.3</v>
      </c>
      <c r="J41" s="310">
        <f>SUM(J42,J48)</f>
        <v>0</v>
      </c>
    </row>
    <row r="42" spans="1:10" ht="25.5">
      <c r="A42" s="224" t="s">
        <v>496</v>
      </c>
      <c r="B42" s="224"/>
      <c r="C42" s="223" t="s">
        <v>584</v>
      </c>
      <c r="D42" s="321">
        <f t="shared" si="0"/>
        <v>2160.8</v>
      </c>
      <c r="E42" s="321">
        <f>SUM(E44)</f>
        <v>2160.8</v>
      </c>
      <c r="F42" s="321">
        <f>SUM(F44)</f>
        <v>0</v>
      </c>
      <c r="H42" s="321">
        <f t="shared" si="3"/>
        <v>2266.3</v>
      </c>
      <c r="I42" s="321">
        <f>SUM(I44)</f>
        <v>2266.3</v>
      </c>
      <c r="J42" s="321">
        <f>SUM(J44)</f>
        <v>0</v>
      </c>
    </row>
    <row r="43" spans="1:10" ht="12.75">
      <c r="A43" s="224" t="s">
        <v>497</v>
      </c>
      <c r="B43" s="224"/>
      <c r="C43" s="223" t="s">
        <v>498</v>
      </c>
      <c r="D43" s="321">
        <f t="shared" si="0"/>
        <v>2160.8</v>
      </c>
      <c r="E43" s="321">
        <f>SUM(E44)</f>
        <v>2160.8</v>
      </c>
      <c r="F43" s="321">
        <f>SUM(F45)</f>
        <v>0</v>
      </c>
      <c r="H43" s="321">
        <f t="shared" si="3"/>
        <v>2266.3</v>
      </c>
      <c r="I43" s="321">
        <f>SUM(I44)</f>
        <v>2266.3</v>
      </c>
      <c r="J43" s="321">
        <f>SUM(J45)</f>
        <v>0</v>
      </c>
    </row>
    <row r="44" spans="1:10" ht="25.5">
      <c r="A44" s="224"/>
      <c r="B44" s="224" t="s">
        <v>60</v>
      </c>
      <c r="C44" s="223" t="s">
        <v>61</v>
      </c>
      <c r="D44" s="321">
        <f t="shared" si="0"/>
        <v>2160.8</v>
      </c>
      <c r="E44" s="299">
        <v>2160.8</v>
      </c>
      <c r="F44" s="299">
        <v>0</v>
      </c>
      <c r="H44" s="321">
        <f t="shared" si="3"/>
        <v>2266.3</v>
      </c>
      <c r="I44" s="299">
        <v>2266.3</v>
      </c>
      <c r="J44" s="299">
        <v>0</v>
      </c>
    </row>
    <row r="45" spans="1:10" ht="25.5" hidden="1">
      <c r="A45" s="224" t="s">
        <v>499</v>
      </c>
      <c r="B45" s="224"/>
      <c r="C45" s="223" t="s">
        <v>585</v>
      </c>
      <c r="D45" s="321">
        <f>E45+F45</f>
        <v>0</v>
      </c>
      <c r="E45" s="321">
        <f>SUM(E47)</f>
        <v>0</v>
      </c>
      <c r="F45" s="321">
        <f>SUM(F47)</f>
        <v>0</v>
      </c>
      <c r="H45" s="321">
        <f t="shared" si="3"/>
        <v>0</v>
      </c>
      <c r="I45" s="321">
        <f>SUM(I47)</f>
        <v>0</v>
      </c>
      <c r="J45" s="321">
        <f>SUM(J47)</f>
        <v>0</v>
      </c>
    </row>
    <row r="46" spans="1:10" ht="12.75" hidden="1">
      <c r="A46" s="224" t="s">
        <v>500</v>
      </c>
      <c r="B46" s="224"/>
      <c r="C46" s="223" t="s">
        <v>501</v>
      </c>
      <c r="D46" s="321">
        <f>E46+F46</f>
        <v>0</v>
      </c>
      <c r="E46" s="321">
        <f>SUM(E47)</f>
        <v>0</v>
      </c>
      <c r="F46" s="321">
        <f>SUM(F48)</f>
        <v>0</v>
      </c>
      <c r="H46" s="321">
        <f t="shared" si="3"/>
        <v>0</v>
      </c>
      <c r="I46" s="321">
        <f>SUM(I47)</f>
        <v>0</v>
      </c>
      <c r="J46" s="321">
        <f>SUM(J48)</f>
        <v>0</v>
      </c>
    </row>
    <row r="47" spans="1:10" ht="25.5" hidden="1">
      <c r="A47" s="224"/>
      <c r="B47" s="224" t="s">
        <v>60</v>
      </c>
      <c r="C47" s="223" t="s">
        <v>61</v>
      </c>
      <c r="D47" s="321">
        <f>E47+F47</f>
        <v>0</v>
      </c>
      <c r="E47" s="299">
        <v>0</v>
      </c>
      <c r="F47" s="299">
        <v>0</v>
      </c>
      <c r="H47" s="321">
        <f t="shared" si="3"/>
        <v>0</v>
      </c>
      <c r="I47" s="299">
        <v>0</v>
      </c>
      <c r="J47" s="299">
        <v>0</v>
      </c>
    </row>
    <row r="48" spans="1:10" ht="25.5">
      <c r="A48" s="224" t="s">
        <v>502</v>
      </c>
      <c r="B48" s="224"/>
      <c r="C48" s="223" t="s">
        <v>586</v>
      </c>
      <c r="D48" s="311">
        <f t="shared" si="0"/>
        <v>60</v>
      </c>
      <c r="E48" s="311">
        <f>SUM(E50)</f>
        <v>60</v>
      </c>
      <c r="F48" s="311">
        <f>SUM(F50)</f>
        <v>0</v>
      </c>
      <c r="H48" s="311">
        <f t="shared" si="3"/>
        <v>60</v>
      </c>
      <c r="I48" s="311">
        <f>SUM(I50)</f>
        <v>60</v>
      </c>
      <c r="J48" s="311">
        <f>SUM(J50)</f>
        <v>0</v>
      </c>
    </row>
    <row r="49" spans="1:10" ht="25.5">
      <c r="A49" s="224" t="s">
        <v>503</v>
      </c>
      <c r="B49" s="224"/>
      <c r="C49" s="223" t="s">
        <v>612</v>
      </c>
      <c r="D49" s="321">
        <f t="shared" si="0"/>
        <v>60</v>
      </c>
      <c r="E49" s="321">
        <f>SUM(E50)</f>
        <v>60</v>
      </c>
      <c r="F49" s="321">
        <f>SUM(F51)</f>
        <v>0</v>
      </c>
      <c r="H49" s="321">
        <f t="shared" si="3"/>
        <v>60</v>
      </c>
      <c r="I49" s="321">
        <f>SUM(I50)</f>
        <v>60</v>
      </c>
      <c r="J49" s="321">
        <f>SUM(J51)</f>
        <v>0</v>
      </c>
    </row>
    <row r="50" spans="1:10" ht="25.5">
      <c r="A50" s="224"/>
      <c r="B50" s="224" t="s">
        <v>60</v>
      </c>
      <c r="C50" s="223" t="s">
        <v>61</v>
      </c>
      <c r="D50" s="321">
        <f t="shared" si="0"/>
        <v>60</v>
      </c>
      <c r="E50" s="299">
        <v>60</v>
      </c>
      <c r="F50" s="299">
        <v>0</v>
      </c>
      <c r="H50" s="321">
        <f t="shared" si="3"/>
        <v>60</v>
      </c>
      <c r="I50" s="299">
        <v>60</v>
      </c>
      <c r="J50" s="299">
        <v>0</v>
      </c>
    </row>
    <row r="51" spans="1:10" ht="25.5" hidden="1">
      <c r="A51" s="224" t="s">
        <v>504</v>
      </c>
      <c r="B51" s="224"/>
      <c r="C51" s="223" t="s">
        <v>587</v>
      </c>
      <c r="D51" s="311">
        <f>E51+F51</f>
        <v>0</v>
      </c>
      <c r="E51" s="311">
        <f>SUM(E53)</f>
        <v>0</v>
      </c>
      <c r="F51" s="311">
        <f>SUM(F53)</f>
        <v>0</v>
      </c>
      <c r="H51" s="311">
        <f t="shared" si="3"/>
        <v>0</v>
      </c>
      <c r="I51" s="311">
        <f>SUM(I53)</f>
        <v>0</v>
      </c>
      <c r="J51" s="311">
        <f>SUM(J53)</f>
        <v>0</v>
      </c>
    </row>
    <row r="52" spans="1:10" ht="12.75" hidden="1">
      <c r="A52" s="224" t="s">
        <v>505</v>
      </c>
      <c r="B52" s="224"/>
      <c r="C52" s="223" t="s">
        <v>506</v>
      </c>
      <c r="D52" s="321">
        <f>E52+F52</f>
        <v>0</v>
      </c>
      <c r="E52" s="321">
        <f>SUM(E53)</f>
        <v>0</v>
      </c>
      <c r="F52" s="321">
        <f>SUM(F53)</f>
        <v>0</v>
      </c>
      <c r="H52" s="321">
        <f t="shared" si="3"/>
        <v>0</v>
      </c>
      <c r="I52" s="321">
        <f>SUM(I53)</f>
        <v>0</v>
      </c>
      <c r="J52" s="321">
        <f>SUM(J53)</f>
        <v>0</v>
      </c>
    </row>
    <row r="53" spans="1:10" ht="25.5" hidden="1">
      <c r="A53" s="224"/>
      <c r="B53" s="224" t="s">
        <v>60</v>
      </c>
      <c r="C53" s="223" t="s">
        <v>61</v>
      </c>
      <c r="D53" s="321">
        <f>E53+F53</f>
        <v>0</v>
      </c>
      <c r="E53" s="299">
        <v>0</v>
      </c>
      <c r="F53" s="299">
        <v>0</v>
      </c>
      <c r="H53" s="321">
        <f t="shared" si="3"/>
        <v>0</v>
      </c>
      <c r="I53" s="299">
        <v>0</v>
      </c>
      <c r="J53" s="299">
        <v>0</v>
      </c>
    </row>
    <row r="54" spans="1:10" ht="25.5" hidden="1">
      <c r="A54" s="229" t="s">
        <v>507</v>
      </c>
      <c r="B54" s="229"/>
      <c r="C54" s="230" t="s">
        <v>360</v>
      </c>
      <c r="D54" s="323">
        <f t="shared" si="0"/>
        <v>0</v>
      </c>
      <c r="E54" s="311">
        <f>SUM(E55)</f>
        <v>0</v>
      </c>
      <c r="F54" s="311">
        <f>SUM(F55)</f>
        <v>0</v>
      </c>
      <c r="H54" s="323">
        <f aca="true" t="shared" si="4" ref="H54:H130">I54+J54</f>
        <v>0</v>
      </c>
      <c r="I54" s="311">
        <f>SUM(I55)</f>
        <v>0</v>
      </c>
      <c r="J54" s="311">
        <f>SUM(J55)</f>
        <v>0</v>
      </c>
    </row>
    <row r="55" spans="1:10" ht="25.5" hidden="1">
      <c r="A55" s="306" t="s">
        <v>508</v>
      </c>
      <c r="B55" s="224"/>
      <c r="C55" s="223" t="s">
        <v>588</v>
      </c>
      <c r="D55" s="321">
        <f t="shared" si="0"/>
        <v>0</v>
      </c>
      <c r="E55" s="321">
        <f>SUM(E57)</f>
        <v>0</v>
      </c>
      <c r="F55" s="321">
        <f>SUM(F57)</f>
        <v>0</v>
      </c>
      <c r="H55" s="321">
        <f t="shared" si="4"/>
        <v>0</v>
      </c>
      <c r="I55" s="321">
        <f>SUM(I57)</f>
        <v>0</v>
      </c>
      <c r="J55" s="321">
        <f>SUM(J57)</f>
        <v>0</v>
      </c>
    </row>
    <row r="56" spans="1:10" ht="12.75" hidden="1">
      <c r="A56" s="224" t="s">
        <v>509</v>
      </c>
      <c r="B56" s="224"/>
      <c r="C56" s="223" t="s">
        <v>510</v>
      </c>
      <c r="D56" s="321">
        <f t="shared" si="0"/>
        <v>0</v>
      </c>
      <c r="E56" s="321">
        <f>SUM(E57)</f>
        <v>0</v>
      </c>
      <c r="F56" s="321">
        <f>SUM(F58)</f>
        <v>0</v>
      </c>
      <c r="H56" s="321">
        <f t="shared" si="4"/>
        <v>0</v>
      </c>
      <c r="I56" s="321">
        <f>SUM(I57)</f>
        <v>0</v>
      </c>
      <c r="J56" s="321">
        <f>SUM(J58)</f>
        <v>0</v>
      </c>
    </row>
    <row r="57" spans="1:10" ht="25.5" hidden="1">
      <c r="A57" s="224"/>
      <c r="B57" s="224" t="s">
        <v>60</v>
      </c>
      <c r="C57" s="223" t="s">
        <v>61</v>
      </c>
      <c r="D57" s="321">
        <f t="shared" si="0"/>
        <v>0</v>
      </c>
      <c r="E57" s="299">
        <v>0</v>
      </c>
      <c r="F57" s="299">
        <v>0</v>
      </c>
      <c r="H57" s="321">
        <f t="shared" si="4"/>
        <v>0</v>
      </c>
      <c r="I57" s="299">
        <v>0</v>
      </c>
      <c r="J57" s="299">
        <v>0</v>
      </c>
    </row>
    <row r="58" spans="1:10" ht="57">
      <c r="A58" s="307" t="s">
        <v>418</v>
      </c>
      <c r="B58" s="307"/>
      <c r="C58" s="308" t="s">
        <v>417</v>
      </c>
      <c r="D58" s="371">
        <f t="shared" si="0"/>
        <v>423.5</v>
      </c>
      <c r="E58" s="309">
        <f>E59</f>
        <v>423.5</v>
      </c>
      <c r="F58" s="309">
        <f>F59</f>
        <v>0</v>
      </c>
      <c r="H58" s="371">
        <f t="shared" si="4"/>
        <v>444.6</v>
      </c>
      <c r="I58" s="309">
        <f>I59</f>
        <v>444.6</v>
      </c>
      <c r="J58" s="309">
        <f>J59</f>
        <v>0</v>
      </c>
    </row>
    <row r="59" spans="1:10" ht="25.5">
      <c r="A59" s="231" t="s">
        <v>420</v>
      </c>
      <c r="B59" s="231"/>
      <c r="C59" s="232" t="s">
        <v>419</v>
      </c>
      <c r="D59" s="323">
        <f t="shared" si="0"/>
        <v>423.5</v>
      </c>
      <c r="E59" s="310">
        <f>E60+E63</f>
        <v>423.5</v>
      </c>
      <c r="F59" s="310">
        <f>F60</f>
        <v>0</v>
      </c>
      <c r="H59" s="323">
        <f t="shared" si="4"/>
        <v>444.6</v>
      </c>
      <c r="I59" s="310">
        <f>I60+I63</f>
        <v>444.6</v>
      </c>
      <c r="J59" s="310">
        <f>J60</f>
        <v>0</v>
      </c>
    </row>
    <row r="60" spans="1:10" ht="12.75" hidden="1">
      <c r="A60" s="224" t="s">
        <v>422</v>
      </c>
      <c r="B60" s="224"/>
      <c r="C60" s="223" t="s">
        <v>421</v>
      </c>
      <c r="D60" s="321">
        <f t="shared" si="0"/>
        <v>0</v>
      </c>
      <c r="E60" s="321">
        <f>SUM(E61)</f>
        <v>0</v>
      </c>
      <c r="F60" s="321">
        <f>SUM(F61)</f>
        <v>0</v>
      </c>
      <c r="H60" s="321">
        <f t="shared" si="4"/>
        <v>0</v>
      </c>
      <c r="I60" s="321">
        <f>SUM(I61)</f>
        <v>0</v>
      </c>
      <c r="J60" s="321">
        <f>SUM(J61)</f>
        <v>0</v>
      </c>
    </row>
    <row r="61" spans="1:10" ht="25.5" hidden="1">
      <c r="A61" s="224" t="s">
        <v>424</v>
      </c>
      <c r="B61" s="224"/>
      <c r="C61" s="223" t="s">
        <v>423</v>
      </c>
      <c r="D61" s="321">
        <f t="shared" si="0"/>
        <v>0</v>
      </c>
      <c r="E61" s="321">
        <f>SUM(E62)</f>
        <v>0</v>
      </c>
      <c r="F61" s="321">
        <f>SUM(F62)</f>
        <v>0</v>
      </c>
      <c r="H61" s="321">
        <f t="shared" si="4"/>
        <v>0</v>
      </c>
      <c r="I61" s="321">
        <f>SUM(I62)</f>
        <v>0</v>
      </c>
      <c r="J61" s="321">
        <f>SUM(J62)</f>
        <v>0</v>
      </c>
    </row>
    <row r="62" spans="1:10" ht="25.5" hidden="1">
      <c r="A62" s="224"/>
      <c r="B62" s="224" t="s">
        <v>60</v>
      </c>
      <c r="C62" s="223" t="s">
        <v>61</v>
      </c>
      <c r="D62" s="321">
        <f t="shared" si="0"/>
        <v>0</v>
      </c>
      <c r="E62" s="299">
        <v>0</v>
      </c>
      <c r="F62" s="299">
        <v>0</v>
      </c>
      <c r="H62" s="321">
        <f t="shared" si="4"/>
        <v>0</v>
      </c>
      <c r="I62" s="299">
        <v>0</v>
      </c>
      <c r="J62" s="299">
        <v>0</v>
      </c>
    </row>
    <row r="63" spans="1:10" ht="12.75">
      <c r="A63" s="224" t="s">
        <v>425</v>
      </c>
      <c r="B63" s="224"/>
      <c r="C63" s="223" t="s">
        <v>426</v>
      </c>
      <c r="D63" s="321">
        <f t="shared" si="0"/>
        <v>423.5</v>
      </c>
      <c r="E63" s="321">
        <f>SUM(E64)</f>
        <v>423.5</v>
      </c>
      <c r="F63" s="321">
        <f>SUM(F64)</f>
        <v>0</v>
      </c>
      <c r="H63" s="321">
        <f t="shared" si="4"/>
        <v>444.6</v>
      </c>
      <c r="I63" s="321">
        <f>SUM(I64)</f>
        <v>444.6</v>
      </c>
      <c r="J63" s="321">
        <f>SUM(J64)</f>
        <v>0</v>
      </c>
    </row>
    <row r="64" spans="1:10" ht="63.75">
      <c r="A64" s="224" t="s">
        <v>517</v>
      </c>
      <c r="B64" s="224"/>
      <c r="C64" s="223" t="s">
        <v>427</v>
      </c>
      <c r="D64" s="321">
        <f t="shared" si="0"/>
        <v>423.5</v>
      </c>
      <c r="E64" s="321">
        <f>SUM(E65)</f>
        <v>423.5</v>
      </c>
      <c r="F64" s="321">
        <f>SUM(F65)</f>
        <v>0</v>
      </c>
      <c r="H64" s="321">
        <f t="shared" si="4"/>
        <v>444.6</v>
      </c>
      <c r="I64" s="321">
        <f>SUM(I65)</f>
        <v>444.6</v>
      </c>
      <c r="J64" s="321">
        <f>SUM(J65)</f>
        <v>0</v>
      </c>
    </row>
    <row r="65" spans="1:10" ht="25.5">
      <c r="A65" s="224"/>
      <c r="B65" s="224" t="s">
        <v>60</v>
      </c>
      <c r="C65" s="223" t="s">
        <v>61</v>
      </c>
      <c r="D65" s="321">
        <f t="shared" si="0"/>
        <v>423.5</v>
      </c>
      <c r="E65" s="299">
        <v>423.5</v>
      </c>
      <c r="F65" s="299">
        <v>0</v>
      </c>
      <c r="H65" s="321">
        <f t="shared" si="4"/>
        <v>444.6</v>
      </c>
      <c r="I65" s="299">
        <v>444.6</v>
      </c>
      <c r="J65" s="299">
        <v>0</v>
      </c>
    </row>
    <row r="66" spans="1:10" ht="42.75">
      <c r="A66" s="307" t="s">
        <v>429</v>
      </c>
      <c r="B66" s="307"/>
      <c r="C66" s="308" t="s">
        <v>428</v>
      </c>
      <c r="D66" s="371">
        <f t="shared" si="0"/>
        <v>301.3</v>
      </c>
      <c r="E66" s="309">
        <f>E67</f>
        <v>301.3</v>
      </c>
      <c r="F66" s="309">
        <f>F67</f>
        <v>0</v>
      </c>
      <c r="H66" s="371">
        <f t="shared" si="4"/>
        <v>316.2</v>
      </c>
      <c r="I66" s="309">
        <f>I67</f>
        <v>316.2</v>
      </c>
      <c r="J66" s="309">
        <f>J67</f>
        <v>0</v>
      </c>
    </row>
    <row r="67" spans="1:10" ht="25.5">
      <c r="A67" s="231" t="s">
        <v>430</v>
      </c>
      <c r="B67" s="231"/>
      <c r="C67" s="232" t="s">
        <v>431</v>
      </c>
      <c r="D67" s="323">
        <f t="shared" si="0"/>
        <v>301.3</v>
      </c>
      <c r="E67" s="310">
        <f>E68+E71+E76</f>
        <v>301.3</v>
      </c>
      <c r="F67" s="310">
        <f>F68</f>
        <v>0</v>
      </c>
      <c r="H67" s="323">
        <f t="shared" si="4"/>
        <v>316.2</v>
      </c>
      <c r="I67" s="310">
        <f>I68+I71+I76</f>
        <v>316.2</v>
      </c>
      <c r="J67" s="310">
        <f>J68</f>
        <v>0</v>
      </c>
    </row>
    <row r="68" spans="1:10" ht="26.25" customHeight="1" hidden="1">
      <c r="A68" s="224" t="s">
        <v>432</v>
      </c>
      <c r="B68" s="224"/>
      <c r="C68" s="223" t="s">
        <v>433</v>
      </c>
      <c r="D68" s="321">
        <f t="shared" si="0"/>
        <v>0</v>
      </c>
      <c r="E68" s="321">
        <f>SUM(E69)</f>
        <v>0</v>
      </c>
      <c r="F68" s="321">
        <f>SUM(F69)</f>
        <v>0</v>
      </c>
      <c r="H68" s="321">
        <f t="shared" si="4"/>
        <v>0</v>
      </c>
      <c r="I68" s="321">
        <f>SUM(I69)</f>
        <v>0</v>
      </c>
      <c r="J68" s="321">
        <f>SUM(J69)</f>
        <v>0</v>
      </c>
    </row>
    <row r="69" spans="1:10" ht="12.75" customHeight="1" hidden="1">
      <c r="A69" s="224" t="s">
        <v>434</v>
      </c>
      <c r="B69" s="224"/>
      <c r="C69" s="223" t="s">
        <v>518</v>
      </c>
      <c r="D69" s="321">
        <f aca="true" t="shared" si="5" ref="D69:D155">E69+F69</f>
        <v>0</v>
      </c>
      <c r="E69" s="321">
        <f>SUM(E70)</f>
        <v>0</v>
      </c>
      <c r="F69" s="321">
        <f>SUM(F70)</f>
        <v>0</v>
      </c>
      <c r="H69" s="321">
        <f t="shared" si="4"/>
        <v>0</v>
      </c>
      <c r="I69" s="321">
        <f>SUM(I70)</f>
        <v>0</v>
      </c>
      <c r="J69" s="321">
        <f>SUM(J70)</f>
        <v>0</v>
      </c>
    </row>
    <row r="70" spans="1:10" ht="26.25" customHeight="1" hidden="1">
      <c r="A70" s="224"/>
      <c r="B70" s="224" t="s">
        <v>60</v>
      </c>
      <c r="C70" s="223" t="s">
        <v>61</v>
      </c>
      <c r="D70" s="321">
        <f t="shared" si="5"/>
        <v>0</v>
      </c>
      <c r="E70" s="299">
        <v>0</v>
      </c>
      <c r="F70" s="299">
        <v>0</v>
      </c>
      <c r="H70" s="321">
        <f t="shared" si="4"/>
        <v>0</v>
      </c>
      <c r="I70" s="299">
        <v>0</v>
      </c>
      <c r="J70" s="299">
        <v>0</v>
      </c>
    </row>
    <row r="71" spans="1:10" ht="26.25" customHeight="1" hidden="1">
      <c r="A71" s="224" t="s">
        <v>435</v>
      </c>
      <c r="B71" s="224"/>
      <c r="C71" s="223" t="s">
        <v>436</v>
      </c>
      <c r="D71" s="321">
        <f t="shared" si="5"/>
        <v>0</v>
      </c>
      <c r="E71" s="321">
        <f>SUM(E72)</f>
        <v>0</v>
      </c>
      <c r="F71" s="321">
        <f>SUM(F72)</f>
        <v>0</v>
      </c>
      <c r="H71" s="321">
        <f t="shared" si="4"/>
        <v>0</v>
      </c>
      <c r="I71" s="321">
        <f>SUM(I72)</f>
        <v>0</v>
      </c>
      <c r="J71" s="321">
        <f>SUM(J72)</f>
        <v>0</v>
      </c>
    </row>
    <row r="72" spans="1:10" ht="39" customHeight="1" hidden="1">
      <c r="A72" s="224" t="s">
        <v>437</v>
      </c>
      <c r="B72" s="224"/>
      <c r="C72" s="223" t="s">
        <v>438</v>
      </c>
      <c r="D72" s="321">
        <f t="shared" si="5"/>
        <v>0</v>
      </c>
      <c r="E72" s="321">
        <f>SUM(E73)</f>
        <v>0</v>
      </c>
      <c r="F72" s="321">
        <f>SUM(F73)</f>
        <v>0</v>
      </c>
      <c r="H72" s="321">
        <f t="shared" si="4"/>
        <v>0</v>
      </c>
      <c r="I72" s="321">
        <f>SUM(I73)</f>
        <v>0</v>
      </c>
      <c r="J72" s="321">
        <f>SUM(J73)</f>
        <v>0</v>
      </c>
    </row>
    <row r="73" spans="1:10" ht="26.25" customHeight="1" hidden="1">
      <c r="A73" s="224"/>
      <c r="B73" s="224" t="s">
        <v>60</v>
      </c>
      <c r="C73" s="223" t="s">
        <v>61</v>
      </c>
      <c r="D73" s="321">
        <f t="shared" si="5"/>
        <v>0</v>
      </c>
      <c r="E73" s="299">
        <v>0</v>
      </c>
      <c r="F73" s="299">
        <v>0</v>
      </c>
      <c r="H73" s="321">
        <f t="shared" si="4"/>
        <v>0</v>
      </c>
      <c r="I73" s="299">
        <v>0</v>
      </c>
      <c r="J73" s="299">
        <v>0</v>
      </c>
    </row>
    <row r="74" spans="1:10" ht="25.5" hidden="1">
      <c r="A74" s="224" t="s">
        <v>439</v>
      </c>
      <c r="B74" s="224"/>
      <c r="C74" s="223" t="s">
        <v>440</v>
      </c>
      <c r="D74" s="321">
        <f t="shared" si="5"/>
        <v>0</v>
      </c>
      <c r="E74" s="321">
        <f>SUM(E75)</f>
        <v>0</v>
      </c>
      <c r="F74" s="321">
        <f>SUM(F75)</f>
        <v>0</v>
      </c>
      <c r="H74" s="321">
        <f t="shared" si="4"/>
        <v>0</v>
      </c>
      <c r="I74" s="321">
        <f>SUM(I75)</f>
        <v>0</v>
      </c>
      <c r="J74" s="321">
        <f>SUM(J75)</f>
        <v>0</v>
      </c>
    </row>
    <row r="75" spans="1:10" ht="25.5" hidden="1">
      <c r="A75" s="224"/>
      <c r="B75" s="224" t="s">
        <v>60</v>
      </c>
      <c r="C75" s="223" t="s">
        <v>61</v>
      </c>
      <c r="D75" s="321">
        <f t="shared" si="5"/>
        <v>0</v>
      </c>
      <c r="E75" s="299">
        <v>0</v>
      </c>
      <c r="F75" s="299">
        <v>0</v>
      </c>
      <c r="H75" s="321">
        <f t="shared" si="4"/>
        <v>0</v>
      </c>
      <c r="I75" s="299">
        <v>0</v>
      </c>
      <c r="J75" s="299">
        <v>0</v>
      </c>
    </row>
    <row r="76" spans="1:10" ht="25.5">
      <c r="A76" s="224" t="s">
        <v>441</v>
      </c>
      <c r="B76" s="224"/>
      <c r="C76" s="223" t="s">
        <v>442</v>
      </c>
      <c r="D76" s="321">
        <f t="shared" si="5"/>
        <v>301.3</v>
      </c>
      <c r="E76" s="321">
        <f>SUM(E77+E79+E81+E83+E85)</f>
        <v>301.3</v>
      </c>
      <c r="F76" s="321">
        <f>SUM(F77)</f>
        <v>0</v>
      </c>
      <c r="H76" s="321">
        <f t="shared" si="4"/>
        <v>316.2</v>
      </c>
      <c r="I76" s="321">
        <f>SUM(I77+I79+I81+I83+I85)</f>
        <v>316.2</v>
      </c>
      <c r="J76" s="321">
        <f>SUM(J77)</f>
        <v>0</v>
      </c>
    </row>
    <row r="77" spans="1:10" ht="63.75" hidden="1">
      <c r="A77" s="224" t="s">
        <v>443</v>
      </c>
      <c r="B77" s="224"/>
      <c r="C77" s="223" t="s">
        <v>444</v>
      </c>
      <c r="D77" s="321">
        <f t="shared" si="5"/>
        <v>0</v>
      </c>
      <c r="E77" s="321">
        <f>SUM(E78)</f>
        <v>0</v>
      </c>
      <c r="F77" s="321">
        <f>SUM(F78)</f>
        <v>0</v>
      </c>
      <c r="H77" s="321">
        <f t="shared" si="4"/>
        <v>0</v>
      </c>
      <c r="I77" s="321">
        <f>SUM(I78)</f>
        <v>0</v>
      </c>
      <c r="J77" s="321">
        <f>SUM(J78)</f>
        <v>0</v>
      </c>
    </row>
    <row r="78" spans="1:10" ht="25.5" hidden="1">
      <c r="A78" s="224"/>
      <c r="B78" s="224" t="s">
        <v>60</v>
      </c>
      <c r="C78" s="223" t="s">
        <v>61</v>
      </c>
      <c r="D78" s="321">
        <f t="shared" si="5"/>
        <v>0</v>
      </c>
      <c r="E78" s="299">
        <v>0</v>
      </c>
      <c r="F78" s="299">
        <v>0</v>
      </c>
      <c r="H78" s="321">
        <f t="shared" si="4"/>
        <v>0</v>
      </c>
      <c r="I78" s="299">
        <v>0</v>
      </c>
      <c r="J78" s="299">
        <v>0</v>
      </c>
    </row>
    <row r="79" spans="1:10" ht="38.25" hidden="1">
      <c r="A79" s="224" t="s">
        <v>445</v>
      </c>
      <c r="B79" s="224"/>
      <c r="C79" s="223" t="s">
        <v>446</v>
      </c>
      <c r="D79" s="321">
        <f t="shared" si="5"/>
        <v>0</v>
      </c>
      <c r="E79" s="321">
        <f>SUM(E80)</f>
        <v>0</v>
      </c>
      <c r="F79" s="321">
        <f>SUM(F80)</f>
        <v>0</v>
      </c>
      <c r="H79" s="321">
        <f t="shared" si="4"/>
        <v>0</v>
      </c>
      <c r="I79" s="321">
        <f>SUM(I80)</f>
        <v>0</v>
      </c>
      <c r="J79" s="321">
        <f>SUM(J80)</f>
        <v>0</v>
      </c>
    </row>
    <row r="80" spans="1:10" ht="25.5" hidden="1">
      <c r="A80" s="224"/>
      <c r="B80" s="224" t="s">
        <v>60</v>
      </c>
      <c r="C80" s="223" t="s">
        <v>61</v>
      </c>
      <c r="D80" s="321">
        <f t="shared" si="5"/>
        <v>0</v>
      </c>
      <c r="E80" s="299">
        <v>0</v>
      </c>
      <c r="F80" s="299">
        <v>0</v>
      </c>
      <c r="H80" s="321">
        <f t="shared" si="4"/>
        <v>0</v>
      </c>
      <c r="I80" s="299">
        <v>0</v>
      </c>
      <c r="J80" s="299">
        <v>0</v>
      </c>
    </row>
    <row r="81" spans="1:10" ht="38.25" hidden="1">
      <c r="A81" s="224" t="s">
        <v>447</v>
      </c>
      <c r="B81" s="224"/>
      <c r="C81" s="223" t="s">
        <v>448</v>
      </c>
      <c r="D81" s="321">
        <f t="shared" si="5"/>
        <v>0</v>
      </c>
      <c r="E81" s="321">
        <f>SUM(E82)</f>
        <v>0</v>
      </c>
      <c r="F81" s="321">
        <f>SUM(F82)</f>
        <v>0</v>
      </c>
      <c r="H81" s="321">
        <f t="shared" si="4"/>
        <v>0</v>
      </c>
      <c r="I81" s="321">
        <f>SUM(I82)</f>
        <v>0</v>
      </c>
      <c r="J81" s="321">
        <f>SUM(J82)</f>
        <v>0</v>
      </c>
    </row>
    <row r="82" spans="1:10" ht="25.5" hidden="1">
      <c r="A82" s="224"/>
      <c r="B82" s="224" t="s">
        <v>60</v>
      </c>
      <c r="C82" s="223" t="s">
        <v>61</v>
      </c>
      <c r="D82" s="321">
        <f t="shared" si="5"/>
        <v>0</v>
      </c>
      <c r="E82" s="299">
        <v>0</v>
      </c>
      <c r="F82" s="299">
        <v>0</v>
      </c>
      <c r="H82" s="321">
        <f t="shared" si="4"/>
        <v>0</v>
      </c>
      <c r="I82" s="299">
        <v>0</v>
      </c>
      <c r="J82" s="299">
        <v>0</v>
      </c>
    </row>
    <row r="83" spans="1:10" ht="12.75" hidden="1">
      <c r="A83" s="224" t="s">
        <v>449</v>
      </c>
      <c r="B83" s="224"/>
      <c r="C83" s="223" t="s">
        <v>450</v>
      </c>
      <c r="D83" s="321">
        <f t="shared" si="5"/>
        <v>0</v>
      </c>
      <c r="E83" s="321">
        <f>SUM(E84)</f>
        <v>0</v>
      </c>
      <c r="F83" s="321">
        <f>SUM(F84)</f>
        <v>0</v>
      </c>
      <c r="H83" s="321">
        <f t="shared" si="4"/>
        <v>0</v>
      </c>
      <c r="I83" s="321">
        <f>SUM(I84)</f>
        <v>0</v>
      </c>
      <c r="J83" s="321">
        <f>SUM(J84)</f>
        <v>0</v>
      </c>
    </row>
    <row r="84" spans="1:10" ht="25.5" hidden="1">
      <c r="A84" s="224"/>
      <c r="B84" s="224" t="s">
        <v>60</v>
      </c>
      <c r="C84" s="223" t="s">
        <v>61</v>
      </c>
      <c r="D84" s="321">
        <f t="shared" si="5"/>
        <v>0</v>
      </c>
      <c r="E84" s="299">
        <v>0</v>
      </c>
      <c r="F84" s="299">
        <v>0</v>
      </c>
      <c r="H84" s="321">
        <f t="shared" si="4"/>
        <v>0</v>
      </c>
      <c r="I84" s="299">
        <v>0</v>
      </c>
      <c r="J84" s="299">
        <v>0</v>
      </c>
    </row>
    <row r="85" spans="1:10" ht="25.5">
      <c r="A85" s="224" t="s">
        <v>451</v>
      </c>
      <c r="B85" s="224"/>
      <c r="C85" s="223" t="s">
        <v>452</v>
      </c>
      <c r="D85" s="321">
        <f t="shared" si="5"/>
        <v>301.3</v>
      </c>
      <c r="E85" s="321">
        <f>SUM(E86)</f>
        <v>301.3</v>
      </c>
      <c r="F85" s="321">
        <f>SUM(F86)</f>
        <v>0</v>
      </c>
      <c r="H85" s="321">
        <f t="shared" si="4"/>
        <v>316.2</v>
      </c>
      <c r="I85" s="321">
        <f>SUM(I86)</f>
        <v>316.2</v>
      </c>
      <c r="J85" s="321">
        <f>SUM(J86)</f>
        <v>0</v>
      </c>
    </row>
    <row r="86" spans="1:10" ht="25.5">
      <c r="A86" s="224"/>
      <c r="B86" s="224" t="s">
        <v>60</v>
      </c>
      <c r="C86" s="223" t="s">
        <v>61</v>
      </c>
      <c r="D86" s="321">
        <f t="shared" si="5"/>
        <v>301.3</v>
      </c>
      <c r="E86" s="299">
        <v>301.3</v>
      </c>
      <c r="F86" s="299">
        <v>0</v>
      </c>
      <c r="H86" s="321">
        <f t="shared" si="4"/>
        <v>316.2</v>
      </c>
      <c r="I86" s="299">
        <v>316.2</v>
      </c>
      <c r="J86" s="299">
        <v>0</v>
      </c>
    </row>
    <row r="87" spans="1:10" s="228" customFormat="1" ht="57">
      <c r="A87" s="307" t="s">
        <v>643</v>
      </c>
      <c r="B87" s="307"/>
      <c r="C87" s="308" t="s">
        <v>692</v>
      </c>
      <c r="D87" s="371">
        <f t="shared" si="5"/>
        <v>1545.3000000000002</v>
      </c>
      <c r="E87" s="309">
        <f>E88</f>
        <v>1545.3000000000002</v>
      </c>
      <c r="F87" s="309">
        <f>F88</f>
        <v>0</v>
      </c>
      <c r="H87" s="371">
        <f t="shared" si="4"/>
        <v>1588</v>
      </c>
      <c r="I87" s="309">
        <f>I88</f>
        <v>1588</v>
      </c>
      <c r="J87" s="309">
        <f>J88</f>
        <v>0</v>
      </c>
    </row>
    <row r="88" spans="1:14" ht="25.5">
      <c r="A88" s="224" t="s">
        <v>685</v>
      </c>
      <c r="B88" s="224"/>
      <c r="C88" s="223" t="s">
        <v>764</v>
      </c>
      <c r="D88" s="446">
        <f t="shared" si="5"/>
        <v>1545.3000000000002</v>
      </c>
      <c r="E88" s="312">
        <f>E89+E96</f>
        <v>1545.3000000000002</v>
      </c>
      <c r="F88" s="312">
        <f>F89</f>
        <v>0</v>
      </c>
      <c r="H88" s="446">
        <f t="shared" si="4"/>
        <v>1588</v>
      </c>
      <c r="I88" s="312">
        <f>I89+I96</f>
        <v>1588</v>
      </c>
      <c r="J88" s="312">
        <f>J89</f>
        <v>0</v>
      </c>
      <c r="N88"/>
    </row>
    <row r="89" spans="1:14" ht="25.5">
      <c r="A89" s="224" t="s">
        <v>686</v>
      </c>
      <c r="B89" s="224"/>
      <c r="C89" s="223" t="s">
        <v>645</v>
      </c>
      <c r="D89" s="321">
        <f t="shared" si="5"/>
        <v>716.6</v>
      </c>
      <c r="E89" s="321">
        <f>SUM(E90,E92,E94)</f>
        <v>716.6</v>
      </c>
      <c r="F89" s="321">
        <f>SUM(F90)</f>
        <v>0</v>
      </c>
      <c r="H89" s="321">
        <f t="shared" si="4"/>
        <v>736.4</v>
      </c>
      <c r="I89" s="321">
        <f>SUM(I90,I92,I94)</f>
        <v>736.4</v>
      </c>
      <c r="J89" s="321">
        <f>SUM(J90)</f>
        <v>0</v>
      </c>
      <c r="N89"/>
    </row>
    <row r="90" spans="1:14" ht="12.75">
      <c r="A90" s="224" t="s">
        <v>687</v>
      </c>
      <c r="B90" s="224"/>
      <c r="C90" s="223" t="s">
        <v>646</v>
      </c>
      <c r="D90" s="321">
        <f t="shared" si="5"/>
        <v>716.6</v>
      </c>
      <c r="E90" s="321">
        <f>SUM(E91)</f>
        <v>716.6</v>
      </c>
      <c r="F90" s="321">
        <f>SUM(F91)</f>
        <v>0</v>
      </c>
      <c r="H90" s="321">
        <f t="shared" si="4"/>
        <v>736.4</v>
      </c>
      <c r="I90" s="321">
        <f>SUM(I91)</f>
        <v>736.4</v>
      </c>
      <c r="J90" s="321">
        <f>SUM(J91)</f>
        <v>0</v>
      </c>
      <c r="N90"/>
    </row>
    <row r="91" spans="1:14" ht="25.5">
      <c r="A91" s="224"/>
      <c r="B91" s="219" t="s">
        <v>24</v>
      </c>
      <c r="C91" s="223" t="s">
        <v>604</v>
      </c>
      <c r="D91" s="321">
        <f t="shared" si="5"/>
        <v>716.6</v>
      </c>
      <c r="E91" s="299">
        <v>716.6</v>
      </c>
      <c r="F91" s="299">
        <v>0</v>
      </c>
      <c r="H91" s="321">
        <f t="shared" si="4"/>
        <v>736.4</v>
      </c>
      <c r="I91" s="299">
        <v>736.4</v>
      </c>
      <c r="J91" s="299">
        <v>0</v>
      </c>
      <c r="N91"/>
    </row>
    <row r="92" spans="1:14" ht="12.75" hidden="1">
      <c r="A92" s="224" t="s">
        <v>688</v>
      </c>
      <c r="B92" s="224"/>
      <c r="C92" s="223" t="s">
        <v>648</v>
      </c>
      <c r="D92" s="321">
        <f t="shared" si="5"/>
        <v>0</v>
      </c>
      <c r="E92" s="321">
        <f>SUM(E93)</f>
        <v>0</v>
      </c>
      <c r="F92" s="321">
        <f>SUM(F93)</f>
        <v>0</v>
      </c>
      <c r="H92" s="321">
        <f t="shared" si="4"/>
        <v>0</v>
      </c>
      <c r="I92" s="321">
        <f>SUM(I93)</f>
        <v>0</v>
      </c>
      <c r="J92" s="321">
        <f>SUM(J93)</f>
        <v>0</v>
      </c>
      <c r="N92"/>
    </row>
    <row r="93" spans="1:14" ht="25.5" hidden="1">
      <c r="A93" s="224"/>
      <c r="B93" s="219" t="s">
        <v>24</v>
      </c>
      <c r="C93" s="223" t="s">
        <v>604</v>
      </c>
      <c r="D93" s="321">
        <f t="shared" si="5"/>
        <v>0</v>
      </c>
      <c r="E93" s="299">
        <v>0</v>
      </c>
      <c r="F93" s="299">
        <v>0</v>
      </c>
      <c r="H93" s="321">
        <f t="shared" si="4"/>
        <v>0</v>
      </c>
      <c r="I93" s="299">
        <v>0</v>
      </c>
      <c r="J93" s="299">
        <v>0</v>
      </c>
      <c r="N93"/>
    </row>
    <row r="94" spans="1:14" ht="12.75" hidden="1">
      <c r="A94" s="224" t="s">
        <v>689</v>
      </c>
      <c r="B94" s="224"/>
      <c r="C94" s="223" t="s">
        <v>649</v>
      </c>
      <c r="D94" s="321">
        <f t="shared" si="5"/>
        <v>0</v>
      </c>
      <c r="E94" s="321">
        <f>SUM(E95)</f>
        <v>0</v>
      </c>
      <c r="F94" s="321">
        <f>SUM(F95)</f>
        <v>0</v>
      </c>
      <c r="H94" s="321">
        <f t="shared" si="4"/>
        <v>0</v>
      </c>
      <c r="I94" s="321">
        <f>SUM(I95)</f>
        <v>0</v>
      </c>
      <c r="J94" s="321">
        <f>SUM(J95)</f>
        <v>0</v>
      </c>
      <c r="N94"/>
    </row>
    <row r="95" spans="1:14" ht="25.5" hidden="1">
      <c r="A95" s="224"/>
      <c r="B95" s="219" t="s">
        <v>24</v>
      </c>
      <c r="C95" s="223" t="s">
        <v>604</v>
      </c>
      <c r="D95" s="321">
        <f t="shared" si="5"/>
        <v>0</v>
      </c>
      <c r="E95" s="299"/>
      <c r="F95" s="299">
        <v>0</v>
      </c>
      <c r="H95" s="321">
        <f t="shared" si="4"/>
        <v>0</v>
      </c>
      <c r="I95" s="299"/>
      <c r="J95" s="299">
        <v>0</v>
      </c>
      <c r="N95"/>
    </row>
    <row r="96" spans="1:14" ht="12.75">
      <c r="A96" s="224" t="s">
        <v>690</v>
      </c>
      <c r="B96" s="224"/>
      <c r="C96" s="223" t="s">
        <v>650</v>
      </c>
      <c r="D96" s="321">
        <f t="shared" si="5"/>
        <v>828.7</v>
      </c>
      <c r="E96" s="321">
        <f>SUM(E97)+E99</f>
        <v>828.7</v>
      </c>
      <c r="F96" s="321">
        <f>SUM(F97)+F99</f>
        <v>0</v>
      </c>
      <c r="H96" s="321">
        <f t="shared" si="4"/>
        <v>851.6</v>
      </c>
      <c r="I96" s="321">
        <f>SUM(I97)+I99</f>
        <v>851.6</v>
      </c>
      <c r="J96" s="321">
        <f>SUM(J97)+J99</f>
        <v>0</v>
      </c>
      <c r="N96"/>
    </row>
    <row r="97" spans="1:14" ht="12.75">
      <c r="A97" s="224" t="s">
        <v>693</v>
      </c>
      <c r="B97" s="224"/>
      <c r="C97" s="223" t="s">
        <v>651</v>
      </c>
      <c r="D97" s="321">
        <f t="shared" si="5"/>
        <v>828.7</v>
      </c>
      <c r="E97" s="321">
        <f>SUM(E98)</f>
        <v>828.7</v>
      </c>
      <c r="F97" s="321">
        <f>SUM(F98)</f>
        <v>0</v>
      </c>
      <c r="H97" s="321">
        <f t="shared" si="4"/>
        <v>851.6</v>
      </c>
      <c r="I97" s="321">
        <f>SUM(I98)</f>
        <v>851.6</v>
      </c>
      <c r="J97" s="321">
        <f>SUM(J98)</f>
        <v>0</v>
      </c>
      <c r="N97"/>
    </row>
    <row r="98" spans="1:14" ht="25.5">
      <c r="A98" s="224"/>
      <c r="B98" s="219" t="s">
        <v>24</v>
      </c>
      <c r="C98" s="223" t="s">
        <v>604</v>
      </c>
      <c r="D98" s="321">
        <f t="shared" si="5"/>
        <v>828.7</v>
      </c>
      <c r="E98" s="299">
        <v>828.7</v>
      </c>
      <c r="F98" s="299">
        <v>0</v>
      </c>
      <c r="H98" s="321">
        <f t="shared" si="4"/>
        <v>851.6</v>
      </c>
      <c r="I98" s="299">
        <v>851.6</v>
      </c>
      <c r="J98" s="299">
        <v>0</v>
      </c>
      <c r="N98"/>
    </row>
    <row r="99" spans="1:14" ht="12.75" hidden="1">
      <c r="A99" s="224" t="s">
        <v>760</v>
      </c>
      <c r="B99" s="219"/>
      <c r="C99" s="223" t="s">
        <v>467</v>
      </c>
      <c r="D99" s="321">
        <f t="shared" si="5"/>
        <v>0</v>
      </c>
      <c r="E99" s="321">
        <f>SUM(E100)</f>
        <v>0</v>
      </c>
      <c r="F99" s="321">
        <f>SUM(F100)</f>
        <v>0</v>
      </c>
      <c r="H99" s="321">
        <f t="shared" si="4"/>
        <v>0</v>
      </c>
      <c r="I99" s="321">
        <f>SUM(I100)</f>
        <v>0</v>
      </c>
      <c r="J99" s="321">
        <f>SUM(J100)</f>
        <v>0</v>
      </c>
      <c r="N99"/>
    </row>
    <row r="100" spans="1:14" ht="25.5" hidden="1">
      <c r="A100" s="224"/>
      <c r="B100" s="219" t="s">
        <v>24</v>
      </c>
      <c r="C100" s="223" t="s">
        <v>604</v>
      </c>
      <c r="D100" s="321">
        <f t="shared" si="5"/>
        <v>0</v>
      </c>
      <c r="E100" s="299">
        <v>0</v>
      </c>
      <c r="F100" s="299">
        <v>0</v>
      </c>
      <c r="H100" s="321">
        <f t="shared" si="4"/>
        <v>0</v>
      </c>
      <c r="I100" s="299">
        <v>0</v>
      </c>
      <c r="J100" s="299">
        <v>0</v>
      </c>
      <c r="N100"/>
    </row>
    <row r="101" spans="1:10" s="315" customFormat="1" ht="15.75">
      <c r="A101" s="313" t="s">
        <v>455</v>
      </c>
      <c r="B101" s="316"/>
      <c r="C101" s="314" t="s">
        <v>272</v>
      </c>
      <c r="D101" s="366">
        <f t="shared" si="5"/>
        <v>4800.4</v>
      </c>
      <c r="E101" s="366">
        <f>SUM(E102,E114,E165)</f>
        <v>4679.099999999999</v>
      </c>
      <c r="F101" s="366">
        <f>SUM(F102,F114,F165)</f>
        <v>121.30000000000001</v>
      </c>
      <c r="H101" s="366">
        <f t="shared" si="4"/>
        <v>4289.7</v>
      </c>
      <c r="I101" s="366">
        <f>SUM(I102,I114,I165)</f>
        <v>4166.099999999999</v>
      </c>
      <c r="J101" s="366">
        <f>SUM(J102,J114,J165)</f>
        <v>123.6</v>
      </c>
    </row>
    <row r="102" spans="1:10" s="228" customFormat="1" ht="12.75">
      <c r="A102" s="239" t="s">
        <v>456</v>
      </c>
      <c r="B102" s="317"/>
      <c r="C102" s="230" t="s">
        <v>519</v>
      </c>
      <c r="D102" s="311">
        <f t="shared" si="5"/>
        <v>3088.7</v>
      </c>
      <c r="E102" s="311">
        <f>SUM(E103,E105,E107,E112)</f>
        <v>3088.7</v>
      </c>
      <c r="F102" s="311">
        <f>SUM(F103,F105,F107,F112)</f>
        <v>0</v>
      </c>
      <c r="H102" s="311">
        <f t="shared" si="4"/>
        <v>795.7</v>
      </c>
      <c r="I102" s="311">
        <f>SUM(I103,I105,I107,I112)</f>
        <v>795.7</v>
      </c>
      <c r="J102" s="311">
        <f>SUM(J103,J105,J107,J112)</f>
        <v>0</v>
      </c>
    </row>
    <row r="103" spans="1:10" s="228" customFormat="1" ht="12.75">
      <c r="A103" s="271" t="s">
        <v>454</v>
      </c>
      <c r="B103" s="220"/>
      <c r="C103" s="221" t="s">
        <v>383</v>
      </c>
      <c r="D103" s="319">
        <f t="shared" si="5"/>
        <v>600.8</v>
      </c>
      <c r="E103" s="319">
        <f aca="true" t="shared" si="6" ref="E103:F105">SUM(E104)</f>
        <v>600.8</v>
      </c>
      <c r="F103" s="319">
        <f t="shared" si="6"/>
        <v>0</v>
      </c>
      <c r="H103" s="319">
        <f t="shared" si="4"/>
        <v>0</v>
      </c>
      <c r="I103" s="319">
        <f aca="true" t="shared" si="7" ref="I103:J105">SUM(I104)</f>
        <v>0</v>
      </c>
      <c r="J103" s="319">
        <f t="shared" si="7"/>
        <v>0</v>
      </c>
    </row>
    <row r="104" spans="1:10" s="228" customFormat="1" ht="63.75">
      <c r="A104" s="219"/>
      <c r="B104" s="219" t="s">
        <v>23</v>
      </c>
      <c r="C104" s="221" t="s">
        <v>274</v>
      </c>
      <c r="D104" s="319">
        <f t="shared" si="5"/>
        <v>600.8</v>
      </c>
      <c r="E104" s="300">
        <v>600.8</v>
      </c>
      <c r="F104" s="300">
        <v>0</v>
      </c>
      <c r="H104" s="319">
        <f t="shared" si="4"/>
        <v>0</v>
      </c>
      <c r="I104" s="300">
        <f>600.8-600.8</f>
        <v>0</v>
      </c>
      <c r="J104" s="300">
        <v>0</v>
      </c>
    </row>
    <row r="105" spans="1:10" s="228" customFormat="1" ht="25.5">
      <c r="A105" s="219" t="s">
        <v>457</v>
      </c>
      <c r="B105" s="220"/>
      <c r="C105" s="221" t="s">
        <v>384</v>
      </c>
      <c r="D105" s="319">
        <f t="shared" si="5"/>
        <v>33.1</v>
      </c>
      <c r="E105" s="319">
        <f t="shared" si="6"/>
        <v>33.1</v>
      </c>
      <c r="F105" s="319">
        <f t="shared" si="6"/>
        <v>0</v>
      </c>
      <c r="H105" s="319">
        <f t="shared" si="4"/>
        <v>0</v>
      </c>
      <c r="I105" s="319">
        <f t="shared" si="7"/>
        <v>0</v>
      </c>
      <c r="J105" s="319">
        <f t="shared" si="7"/>
        <v>0</v>
      </c>
    </row>
    <row r="106" spans="1:10" s="228" customFormat="1" ht="63.75">
      <c r="A106" s="219"/>
      <c r="B106" s="219" t="s">
        <v>23</v>
      </c>
      <c r="C106" s="221" t="s">
        <v>274</v>
      </c>
      <c r="D106" s="319">
        <f t="shared" si="5"/>
        <v>33.1</v>
      </c>
      <c r="E106" s="300">
        <v>33.1</v>
      </c>
      <c r="F106" s="300">
        <v>0</v>
      </c>
      <c r="H106" s="319">
        <f t="shared" si="4"/>
        <v>0</v>
      </c>
      <c r="I106" s="300">
        <f>33.1-33.1</f>
        <v>0</v>
      </c>
      <c r="J106" s="300">
        <v>0</v>
      </c>
    </row>
    <row r="107" spans="1:10" s="228" customFormat="1" ht="12.75">
      <c r="A107" s="219" t="s">
        <v>458</v>
      </c>
      <c r="B107" s="220"/>
      <c r="C107" s="221" t="s">
        <v>519</v>
      </c>
      <c r="D107" s="319">
        <f t="shared" si="5"/>
        <v>2131.1</v>
      </c>
      <c r="E107" s="319">
        <f>SUM(E108:E111)</f>
        <v>2131.1</v>
      </c>
      <c r="F107" s="319">
        <f>SUM(F108:F111)</f>
        <v>0</v>
      </c>
      <c r="H107" s="319">
        <f t="shared" si="4"/>
        <v>472.00000000000006</v>
      </c>
      <c r="I107" s="319">
        <f>SUM(I108:I111)</f>
        <v>472.00000000000006</v>
      </c>
      <c r="J107" s="319">
        <f>SUM(J108:J111)</f>
        <v>0</v>
      </c>
    </row>
    <row r="108" spans="1:10" s="228" customFormat="1" ht="63.75">
      <c r="A108" s="220"/>
      <c r="B108" s="219" t="s">
        <v>23</v>
      </c>
      <c r="C108" s="221" t="s">
        <v>274</v>
      </c>
      <c r="D108" s="319">
        <f t="shared" si="5"/>
        <v>1749.4</v>
      </c>
      <c r="E108" s="300">
        <f>2019.3-269.9</f>
        <v>1749.4</v>
      </c>
      <c r="F108" s="300">
        <v>0</v>
      </c>
      <c r="H108" s="319">
        <f t="shared" si="4"/>
        <v>401.20000000000005</v>
      </c>
      <c r="I108" s="300">
        <f>2045.4-1644.2</f>
        <v>401.20000000000005</v>
      </c>
      <c r="J108" s="300">
        <v>0</v>
      </c>
    </row>
    <row r="109" spans="1:10" s="228" customFormat="1" ht="25.5">
      <c r="A109" s="220"/>
      <c r="B109" s="219" t="s">
        <v>24</v>
      </c>
      <c r="C109" s="223" t="s">
        <v>604</v>
      </c>
      <c r="D109" s="319">
        <f t="shared" si="5"/>
        <v>319.69999999999965</v>
      </c>
      <c r="E109" s="300">
        <f>3088.7-E104-E106-E108-E111-E113</f>
        <v>319.69999999999965</v>
      </c>
      <c r="F109" s="300">
        <v>0</v>
      </c>
      <c r="H109" s="319">
        <f t="shared" si="4"/>
        <v>70.80000000000001</v>
      </c>
      <c r="I109" s="300">
        <f>795.7-I104-I106-I108-I111-I113</f>
        <v>70.80000000000001</v>
      </c>
      <c r="J109" s="300">
        <v>0</v>
      </c>
    </row>
    <row r="110" spans="1:10" s="228" customFormat="1" ht="12.75" hidden="1">
      <c r="A110" s="220"/>
      <c r="B110" s="219" t="s">
        <v>69</v>
      </c>
      <c r="C110" s="221" t="s">
        <v>207</v>
      </c>
      <c r="D110" s="319">
        <f t="shared" si="5"/>
        <v>0</v>
      </c>
      <c r="E110" s="300">
        <v>0</v>
      </c>
      <c r="F110" s="300">
        <v>0</v>
      </c>
      <c r="H110" s="319">
        <f t="shared" si="4"/>
        <v>0</v>
      </c>
      <c r="I110" s="300">
        <v>0</v>
      </c>
      <c r="J110" s="300">
        <v>0</v>
      </c>
    </row>
    <row r="111" spans="1:10" s="228" customFormat="1" ht="12.75">
      <c r="A111" s="219"/>
      <c r="B111" s="219" t="s">
        <v>25</v>
      </c>
      <c r="C111" s="221" t="s">
        <v>26</v>
      </c>
      <c r="D111" s="319">
        <f t="shared" si="5"/>
        <v>62</v>
      </c>
      <c r="E111" s="300">
        <v>62</v>
      </c>
      <c r="F111" s="300">
        <v>0</v>
      </c>
      <c r="H111" s="319">
        <f t="shared" si="4"/>
        <v>0</v>
      </c>
      <c r="I111" s="300">
        <f>62-62</f>
        <v>0</v>
      </c>
      <c r="J111" s="300">
        <v>0</v>
      </c>
    </row>
    <row r="112" spans="1:10" s="228" customFormat="1" ht="76.5">
      <c r="A112" s="271" t="s">
        <v>520</v>
      </c>
      <c r="B112" s="220"/>
      <c r="C112" s="221" t="s">
        <v>279</v>
      </c>
      <c r="D112" s="319">
        <f t="shared" si="5"/>
        <v>323.7</v>
      </c>
      <c r="E112" s="319">
        <f>SUM(E113)</f>
        <v>323.7</v>
      </c>
      <c r="F112" s="319">
        <f>SUM(F113)</f>
        <v>0</v>
      </c>
      <c r="H112" s="319">
        <f t="shared" si="4"/>
        <v>323.7</v>
      </c>
      <c r="I112" s="319">
        <f>SUM(I113)</f>
        <v>323.7</v>
      </c>
      <c r="J112" s="319">
        <f>SUM(J113)</f>
        <v>0</v>
      </c>
    </row>
    <row r="113" spans="1:10" s="228" customFormat="1" ht="12.75">
      <c r="A113" s="220"/>
      <c r="B113" s="219" t="s">
        <v>69</v>
      </c>
      <c r="C113" s="221" t="s">
        <v>207</v>
      </c>
      <c r="D113" s="319">
        <f t="shared" si="5"/>
        <v>323.7</v>
      </c>
      <c r="E113" s="300">
        <v>323.7</v>
      </c>
      <c r="F113" s="300">
        <v>0</v>
      </c>
      <c r="H113" s="319">
        <f t="shared" si="4"/>
        <v>323.7</v>
      </c>
      <c r="I113" s="300">
        <v>323.7</v>
      </c>
      <c r="J113" s="300">
        <v>0</v>
      </c>
    </row>
    <row r="114" spans="1:10" ht="38.25">
      <c r="A114" s="229" t="s">
        <v>459</v>
      </c>
      <c r="B114" s="229"/>
      <c r="C114" s="230" t="s">
        <v>280</v>
      </c>
      <c r="D114" s="311">
        <f t="shared" si="5"/>
        <v>1590.3999999999999</v>
      </c>
      <c r="E114" s="311">
        <f>SUM(E115,E117,E119,E121,E123,E125,E127,E129,E131,E133,E136,E138,E140,E142,E144,E146,E148,E150,E152,E154,E156,E158,E160)</f>
        <v>1590.3999999999999</v>
      </c>
      <c r="F114" s="311">
        <f>SUM(F115,F117,F119,F121,F123,F125,F127,F129,F131,F133,F136,F138,F140,F142,F144,F146,F148,F150,F152,F154,F156,F158,F160)</f>
        <v>0</v>
      </c>
      <c r="H114" s="311">
        <f t="shared" si="4"/>
        <v>3370.3999999999996</v>
      </c>
      <c r="I114" s="311">
        <f>SUM(I115,I117,I119,I121,I123,I125,I127,I129,I131,I133,I136,I138,I140,I142,I144,I146,I148,I150,I152,I154,I156,I158,I160)</f>
        <v>3370.3999999999996</v>
      </c>
      <c r="J114" s="311">
        <f>SUM(J115,J117,J119,J121,J123,J125,J127,J129,J131,J133,J136,J138,J140,J142,J144,J146,J148,J150,J152,J154,J156,J158,J160)</f>
        <v>0</v>
      </c>
    </row>
    <row r="115" spans="1:10" s="228" customFormat="1" ht="12.75">
      <c r="A115" s="226" t="s">
        <v>460</v>
      </c>
      <c r="B115" s="241"/>
      <c r="C115" s="227" t="s">
        <v>99</v>
      </c>
      <c r="D115" s="311">
        <f t="shared" si="5"/>
        <v>100</v>
      </c>
      <c r="E115" s="311">
        <f>SUM(E116)</f>
        <v>100</v>
      </c>
      <c r="F115" s="311">
        <f>SUM(F116)</f>
        <v>0</v>
      </c>
      <c r="H115" s="311">
        <f t="shared" si="4"/>
        <v>100</v>
      </c>
      <c r="I115" s="311">
        <f>SUM(I116)</f>
        <v>100</v>
      </c>
      <c r="J115" s="311">
        <f>SUM(J116)</f>
        <v>0</v>
      </c>
    </row>
    <row r="116" spans="1:14" ht="12.75">
      <c r="A116" s="241"/>
      <c r="B116" s="216" t="s">
        <v>25</v>
      </c>
      <c r="C116" s="218" t="s">
        <v>26</v>
      </c>
      <c r="D116" s="321">
        <f t="shared" si="5"/>
        <v>100</v>
      </c>
      <c r="E116" s="299">
        <v>100</v>
      </c>
      <c r="F116" s="299">
        <v>0</v>
      </c>
      <c r="H116" s="321">
        <f t="shared" si="4"/>
        <v>100</v>
      </c>
      <c r="I116" s="299">
        <v>100</v>
      </c>
      <c r="J116" s="299">
        <v>0</v>
      </c>
      <c r="N116"/>
    </row>
    <row r="117" spans="1:10" s="228" customFormat="1" ht="25.5">
      <c r="A117" s="226" t="s">
        <v>461</v>
      </c>
      <c r="B117" s="241"/>
      <c r="C117" s="227" t="s">
        <v>285</v>
      </c>
      <c r="D117" s="311">
        <f t="shared" si="5"/>
        <v>9.3</v>
      </c>
      <c r="E117" s="311">
        <f>SUM(E118)</f>
        <v>9.3</v>
      </c>
      <c r="F117" s="311">
        <f>SUM(F118)</f>
        <v>0</v>
      </c>
      <c r="H117" s="311">
        <f t="shared" si="4"/>
        <v>9.3</v>
      </c>
      <c r="I117" s="311">
        <f>SUM(I118)</f>
        <v>9.3</v>
      </c>
      <c r="J117" s="311">
        <f>SUM(J118)</f>
        <v>0</v>
      </c>
    </row>
    <row r="118" spans="1:14" ht="12.75">
      <c r="A118" s="241"/>
      <c r="B118" s="216" t="s">
        <v>25</v>
      </c>
      <c r="C118" s="218" t="s">
        <v>26</v>
      </c>
      <c r="D118" s="321">
        <f t="shared" si="5"/>
        <v>9.3</v>
      </c>
      <c r="E118" s="299">
        <v>9.3</v>
      </c>
      <c r="F118" s="299">
        <v>0</v>
      </c>
      <c r="H118" s="321">
        <f t="shared" si="4"/>
        <v>9.3</v>
      </c>
      <c r="I118" s="299">
        <v>9.3</v>
      </c>
      <c r="J118" s="299">
        <v>0</v>
      </c>
      <c r="N118"/>
    </row>
    <row r="119" spans="1:10" s="228" customFormat="1" ht="38.25">
      <c r="A119" s="226" t="s">
        <v>462</v>
      </c>
      <c r="B119" s="241"/>
      <c r="C119" s="227" t="s">
        <v>286</v>
      </c>
      <c r="D119" s="311">
        <f t="shared" si="5"/>
        <v>30</v>
      </c>
      <c r="E119" s="311">
        <f>SUM(E120)</f>
        <v>30</v>
      </c>
      <c r="F119" s="311">
        <f>SUM(F120)</f>
        <v>0</v>
      </c>
      <c r="H119" s="311">
        <f t="shared" si="4"/>
        <v>30</v>
      </c>
      <c r="I119" s="311">
        <f>SUM(I120)</f>
        <v>30</v>
      </c>
      <c r="J119" s="311">
        <f>SUM(J120)</f>
        <v>0</v>
      </c>
    </row>
    <row r="120" spans="1:14" ht="25.5">
      <c r="A120" s="241"/>
      <c r="B120" s="216" t="s">
        <v>24</v>
      </c>
      <c r="C120" s="223" t="s">
        <v>604</v>
      </c>
      <c r="D120" s="321">
        <f t="shared" si="5"/>
        <v>30</v>
      </c>
      <c r="E120" s="299">
        <v>30</v>
      </c>
      <c r="F120" s="299">
        <v>0</v>
      </c>
      <c r="H120" s="321">
        <f t="shared" si="4"/>
        <v>30</v>
      </c>
      <c r="I120" s="299">
        <v>30</v>
      </c>
      <c r="J120" s="299">
        <v>0</v>
      </c>
      <c r="N120"/>
    </row>
    <row r="121" spans="1:10" s="228" customFormat="1" ht="25.5" hidden="1">
      <c r="A121" s="229" t="s">
        <v>463</v>
      </c>
      <c r="B121" s="229"/>
      <c r="C121" s="232" t="s">
        <v>464</v>
      </c>
      <c r="D121" s="319">
        <f t="shared" si="5"/>
        <v>0</v>
      </c>
      <c r="E121" s="319">
        <f>SUM(E122)</f>
        <v>0</v>
      </c>
      <c r="F121" s="319">
        <f>SUM(F122)</f>
        <v>0</v>
      </c>
      <c r="H121" s="319">
        <f t="shared" si="4"/>
        <v>0</v>
      </c>
      <c r="I121" s="319">
        <f>SUM(I122)</f>
        <v>0</v>
      </c>
      <c r="J121" s="319">
        <f>SUM(J122)</f>
        <v>0</v>
      </c>
    </row>
    <row r="122" spans="1:14" ht="25.5" hidden="1">
      <c r="A122" s="239"/>
      <c r="B122" s="219" t="s">
        <v>24</v>
      </c>
      <c r="C122" s="223" t="s">
        <v>604</v>
      </c>
      <c r="D122" s="322">
        <f t="shared" si="5"/>
        <v>0</v>
      </c>
      <c r="E122" s="300">
        <v>0</v>
      </c>
      <c r="F122" s="300">
        <v>0</v>
      </c>
      <c r="H122" s="322">
        <f t="shared" si="4"/>
        <v>0</v>
      </c>
      <c r="I122" s="300">
        <v>0</v>
      </c>
      <c r="J122" s="300">
        <v>0</v>
      </c>
      <c r="N122"/>
    </row>
    <row r="123" spans="1:10" s="228" customFormat="1" ht="25.5">
      <c r="A123" s="229" t="s">
        <v>628</v>
      </c>
      <c r="B123" s="229"/>
      <c r="C123" s="232" t="s">
        <v>629</v>
      </c>
      <c r="D123" s="319">
        <f>E123+F123</f>
        <v>30</v>
      </c>
      <c r="E123" s="319">
        <f>SUM(E124)</f>
        <v>30</v>
      </c>
      <c r="F123" s="319">
        <f>SUM(F124)</f>
        <v>0</v>
      </c>
      <c r="H123" s="319">
        <f>I123+J123</f>
        <v>30</v>
      </c>
      <c r="I123" s="319">
        <f>SUM(I124)</f>
        <v>30</v>
      </c>
      <c r="J123" s="319">
        <f>SUM(J124)</f>
        <v>0</v>
      </c>
    </row>
    <row r="124" spans="1:14" ht="25.5">
      <c r="A124" s="239"/>
      <c r="B124" s="219" t="s">
        <v>24</v>
      </c>
      <c r="C124" s="223" t="s">
        <v>604</v>
      </c>
      <c r="D124" s="322">
        <f>E124+F124</f>
        <v>30</v>
      </c>
      <c r="E124" s="300">
        <v>30</v>
      </c>
      <c r="F124" s="300">
        <v>0</v>
      </c>
      <c r="H124" s="322">
        <f>I124+J124</f>
        <v>30</v>
      </c>
      <c r="I124" s="300">
        <v>30</v>
      </c>
      <c r="J124" s="300">
        <v>0</v>
      </c>
      <c r="N124"/>
    </row>
    <row r="125" spans="1:10" s="228" customFormat="1" ht="12.75" hidden="1">
      <c r="A125" s="229" t="s">
        <v>465</v>
      </c>
      <c r="B125" s="229"/>
      <c r="C125" s="232" t="s">
        <v>87</v>
      </c>
      <c r="D125" s="311">
        <f t="shared" si="5"/>
        <v>0</v>
      </c>
      <c r="E125" s="311">
        <f>SUM(E126)</f>
        <v>0</v>
      </c>
      <c r="F125" s="311">
        <f>SUM(F126)</f>
        <v>0</v>
      </c>
      <c r="H125" s="311">
        <f t="shared" si="4"/>
        <v>0</v>
      </c>
      <c r="I125" s="311">
        <f>SUM(I126)</f>
        <v>0</v>
      </c>
      <c r="J125" s="311">
        <f>SUM(J126)</f>
        <v>0</v>
      </c>
    </row>
    <row r="126" spans="1:14" ht="25.5" hidden="1">
      <c r="A126" s="219"/>
      <c r="B126" s="219" t="s">
        <v>24</v>
      </c>
      <c r="C126" s="223" t="s">
        <v>604</v>
      </c>
      <c r="D126" s="321">
        <f t="shared" si="5"/>
        <v>0</v>
      </c>
      <c r="E126" s="299"/>
      <c r="F126" s="299">
        <v>0</v>
      </c>
      <c r="H126" s="321">
        <f t="shared" si="4"/>
        <v>0</v>
      </c>
      <c r="I126" s="299"/>
      <c r="J126" s="299">
        <v>0</v>
      </c>
      <c r="N126"/>
    </row>
    <row r="127" spans="1:10" s="228" customFormat="1" ht="12.75" hidden="1">
      <c r="A127" s="229" t="s">
        <v>466</v>
      </c>
      <c r="B127" s="229"/>
      <c r="C127" s="232" t="s">
        <v>467</v>
      </c>
      <c r="D127" s="319">
        <f t="shared" si="5"/>
        <v>0</v>
      </c>
      <c r="E127" s="319">
        <f>SUM(E128)</f>
        <v>0</v>
      </c>
      <c r="F127" s="319">
        <f>SUM(F128)</f>
        <v>0</v>
      </c>
      <c r="H127" s="319">
        <f t="shared" si="4"/>
        <v>0</v>
      </c>
      <c r="I127" s="319">
        <f>SUM(I128)</f>
        <v>0</v>
      </c>
      <c r="J127" s="319">
        <f>SUM(J128)</f>
        <v>0</v>
      </c>
    </row>
    <row r="128" spans="1:14" ht="25.5" hidden="1">
      <c r="A128" s="219"/>
      <c r="B128" s="219" t="s">
        <v>24</v>
      </c>
      <c r="C128" s="223" t="s">
        <v>604</v>
      </c>
      <c r="D128" s="322">
        <f t="shared" si="5"/>
        <v>0</v>
      </c>
      <c r="E128" s="300"/>
      <c r="F128" s="300">
        <v>0</v>
      </c>
      <c r="H128" s="322">
        <f t="shared" si="4"/>
        <v>0</v>
      </c>
      <c r="I128" s="300"/>
      <c r="J128" s="300">
        <v>0</v>
      </c>
      <c r="N128"/>
    </row>
    <row r="129" spans="1:10" s="228" customFormat="1" ht="12.75">
      <c r="A129" s="229" t="s">
        <v>468</v>
      </c>
      <c r="B129" s="239"/>
      <c r="C129" s="230" t="s">
        <v>13</v>
      </c>
      <c r="D129" s="319">
        <f t="shared" si="5"/>
        <v>50</v>
      </c>
      <c r="E129" s="319">
        <f>SUM(E130)</f>
        <v>50</v>
      </c>
      <c r="F129" s="319">
        <f>SUM(F130)</f>
        <v>0</v>
      </c>
      <c r="H129" s="319">
        <f t="shared" si="4"/>
        <v>50</v>
      </c>
      <c r="I129" s="319">
        <f>SUM(I130)</f>
        <v>50</v>
      </c>
      <c r="J129" s="319">
        <f>SUM(J130)</f>
        <v>0</v>
      </c>
    </row>
    <row r="130" spans="1:10" s="228" customFormat="1" ht="25.5">
      <c r="A130" s="229"/>
      <c r="B130" s="219" t="s">
        <v>24</v>
      </c>
      <c r="C130" s="223" t="s">
        <v>604</v>
      </c>
      <c r="D130" s="319">
        <f t="shared" si="5"/>
        <v>50</v>
      </c>
      <c r="E130" s="300">
        <v>50</v>
      </c>
      <c r="F130" s="300">
        <v>0</v>
      </c>
      <c r="H130" s="319">
        <f t="shared" si="4"/>
        <v>50</v>
      </c>
      <c r="I130" s="300">
        <v>50</v>
      </c>
      <c r="J130" s="300">
        <v>0</v>
      </c>
    </row>
    <row r="131" spans="1:10" s="228" customFormat="1" ht="26.25" customHeight="1">
      <c r="A131" s="229" t="s">
        <v>469</v>
      </c>
      <c r="B131" s="229"/>
      <c r="C131" s="232" t="s">
        <v>470</v>
      </c>
      <c r="D131" s="319">
        <f t="shared" si="5"/>
        <v>405.1</v>
      </c>
      <c r="E131" s="319">
        <f>SUM(E132)</f>
        <v>405.1</v>
      </c>
      <c r="F131" s="319">
        <f>SUM(F132)</f>
        <v>0</v>
      </c>
      <c r="H131" s="319">
        <f aca="true" t="shared" si="8" ref="H131:H159">I131+J131</f>
        <v>2698.1</v>
      </c>
      <c r="I131" s="319">
        <f>SUM(I132)</f>
        <v>2698.1</v>
      </c>
      <c r="J131" s="319">
        <f>SUM(J132)</f>
        <v>0</v>
      </c>
    </row>
    <row r="132" spans="1:14" ht="25.5">
      <c r="A132" s="239"/>
      <c r="B132" s="219" t="s">
        <v>24</v>
      </c>
      <c r="C132" s="223" t="s">
        <v>604</v>
      </c>
      <c r="D132" s="319">
        <f t="shared" si="5"/>
        <v>405.1</v>
      </c>
      <c r="E132" s="300">
        <f>30+375.1</f>
        <v>405.1</v>
      </c>
      <c r="F132" s="300">
        <v>0</v>
      </c>
      <c r="H132" s="319">
        <f t="shared" si="8"/>
        <v>2698.1</v>
      </c>
      <c r="I132" s="300">
        <f>30+2668.1</f>
        <v>2698.1</v>
      </c>
      <c r="J132" s="300">
        <v>0</v>
      </c>
      <c r="N132"/>
    </row>
    <row r="133" spans="1:10" s="228" customFormat="1" ht="12.75">
      <c r="A133" s="288" t="s">
        <v>776</v>
      </c>
      <c r="B133" s="288"/>
      <c r="C133" s="675" t="s">
        <v>780</v>
      </c>
      <c r="D133" s="319">
        <f>E133+F133</f>
        <v>180</v>
      </c>
      <c r="E133" s="319">
        <f>SUM(E134:E135)</f>
        <v>180</v>
      </c>
      <c r="F133" s="319">
        <f>SUM(F134:F135)</f>
        <v>0</v>
      </c>
      <c r="H133" s="319">
        <f>I133+J133</f>
        <v>130</v>
      </c>
      <c r="I133" s="319">
        <f>SUM(I134:I135)</f>
        <v>130</v>
      </c>
      <c r="J133" s="319">
        <f>SUM(J134:J135)</f>
        <v>0</v>
      </c>
    </row>
    <row r="134" spans="1:10" ht="25.5">
      <c r="A134" s="239"/>
      <c r="B134" s="219" t="s">
        <v>24</v>
      </c>
      <c r="C134" s="223" t="s">
        <v>604</v>
      </c>
      <c r="D134" s="319">
        <f>E134+F134</f>
        <v>30</v>
      </c>
      <c r="E134" s="300">
        <v>30</v>
      </c>
      <c r="F134" s="300">
        <v>0</v>
      </c>
      <c r="H134" s="319">
        <f>I134+J134</f>
        <v>30</v>
      </c>
      <c r="I134" s="300">
        <v>30</v>
      </c>
      <c r="J134" s="300">
        <v>0</v>
      </c>
    </row>
    <row r="135" spans="1:10" ht="12.75">
      <c r="A135" s="239"/>
      <c r="B135" s="495" t="s">
        <v>25</v>
      </c>
      <c r="C135" s="496" t="s">
        <v>26</v>
      </c>
      <c r="D135" s="319">
        <f>E135+F135</f>
        <v>150</v>
      </c>
      <c r="E135" s="300">
        <v>150</v>
      </c>
      <c r="F135" s="300">
        <v>0</v>
      </c>
      <c r="H135" s="319">
        <f>I135+J135</f>
        <v>100</v>
      </c>
      <c r="I135" s="300">
        <v>100</v>
      </c>
      <c r="J135" s="300">
        <v>0</v>
      </c>
    </row>
    <row r="136" spans="1:10" s="228" customFormat="1" ht="25.5">
      <c r="A136" s="229" t="s">
        <v>471</v>
      </c>
      <c r="B136" s="229"/>
      <c r="C136" s="232" t="s">
        <v>290</v>
      </c>
      <c r="D136" s="319">
        <f t="shared" si="5"/>
        <v>20.8</v>
      </c>
      <c r="E136" s="319">
        <f>SUM(E137)</f>
        <v>20.8</v>
      </c>
      <c r="F136" s="319">
        <f>SUM(F137)</f>
        <v>0</v>
      </c>
      <c r="H136" s="319">
        <f t="shared" si="8"/>
        <v>21.7</v>
      </c>
      <c r="I136" s="319">
        <f>SUM(I137)</f>
        <v>21.7</v>
      </c>
      <c r="J136" s="319">
        <f>SUM(J137)</f>
        <v>0</v>
      </c>
    </row>
    <row r="137" spans="1:10" ht="25.5">
      <c r="A137" s="239"/>
      <c r="B137" s="219" t="s">
        <v>24</v>
      </c>
      <c r="C137" s="223" t="s">
        <v>604</v>
      </c>
      <c r="D137" s="319">
        <f t="shared" si="5"/>
        <v>20.8</v>
      </c>
      <c r="E137" s="300">
        <v>20.8</v>
      </c>
      <c r="F137" s="300">
        <v>0</v>
      </c>
      <c r="H137" s="319">
        <f t="shared" si="8"/>
        <v>21.7</v>
      </c>
      <c r="I137" s="300">
        <v>21.7</v>
      </c>
      <c r="J137" s="300">
        <v>0</v>
      </c>
    </row>
    <row r="138" spans="1:10" s="228" customFormat="1" ht="25.5">
      <c r="A138" s="229" t="s">
        <v>613</v>
      </c>
      <c r="B138" s="229"/>
      <c r="C138" s="232" t="s">
        <v>614</v>
      </c>
      <c r="D138" s="319">
        <f>E138+F138</f>
        <v>50</v>
      </c>
      <c r="E138" s="319">
        <f>SUM(E139)</f>
        <v>50</v>
      </c>
      <c r="F138" s="319">
        <f>SUM(F139)</f>
        <v>0</v>
      </c>
      <c r="H138" s="319">
        <f>I138+J138</f>
        <v>50</v>
      </c>
      <c r="I138" s="319">
        <f>SUM(I139)</f>
        <v>50</v>
      </c>
      <c r="J138" s="319">
        <f>SUM(J139)</f>
        <v>0</v>
      </c>
    </row>
    <row r="139" spans="1:10" ht="25.5">
      <c r="A139" s="239"/>
      <c r="B139" s="219" t="s">
        <v>24</v>
      </c>
      <c r="C139" s="223" t="s">
        <v>604</v>
      </c>
      <c r="D139" s="319">
        <f>E139+F139</f>
        <v>50</v>
      </c>
      <c r="E139" s="300">
        <v>50</v>
      </c>
      <c r="F139" s="300">
        <v>0</v>
      </c>
      <c r="H139" s="319">
        <f>I139+J139</f>
        <v>50</v>
      </c>
      <c r="I139" s="300">
        <v>50</v>
      </c>
      <c r="J139" s="300">
        <v>0</v>
      </c>
    </row>
    <row r="140" spans="1:10" s="228" customFormat="1" ht="25.5">
      <c r="A140" s="229" t="s">
        <v>472</v>
      </c>
      <c r="B140" s="229"/>
      <c r="C140" s="232" t="s">
        <v>473</v>
      </c>
      <c r="D140" s="319">
        <f t="shared" si="5"/>
        <v>60</v>
      </c>
      <c r="E140" s="319">
        <f>SUM(E141)</f>
        <v>60</v>
      </c>
      <c r="F140" s="319">
        <f>SUM(F141)</f>
        <v>0</v>
      </c>
      <c r="H140" s="319">
        <f t="shared" si="8"/>
        <v>10</v>
      </c>
      <c r="I140" s="319">
        <f>SUM(I141)</f>
        <v>10</v>
      </c>
      <c r="J140" s="319">
        <f>SUM(J141)</f>
        <v>0</v>
      </c>
    </row>
    <row r="141" spans="1:10" ht="25.5">
      <c r="A141" s="239"/>
      <c r="B141" s="219" t="s">
        <v>24</v>
      </c>
      <c r="C141" s="223" t="s">
        <v>604</v>
      </c>
      <c r="D141" s="322">
        <f t="shared" si="5"/>
        <v>60</v>
      </c>
      <c r="E141" s="300">
        <v>60</v>
      </c>
      <c r="F141" s="300">
        <v>0</v>
      </c>
      <c r="H141" s="322">
        <f t="shared" si="8"/>
        <v>10</v>
      </c>
      <c r="I141" s="300">
        <f>60-50</f>
        <v>10</v>
      </c>
      <c r="J141" s="300">
        <v>0</v>
      </c>
    </row>
    <row r="142" spans="1:10" s="228" customFormat="1" ht="12.75">
      <c r="A142" s="229" t="s">
        <v>474</v>
      </c>
      <c r="B142" s="229"/>
      <c r="C142" s="232" t="s">
        <v>200</v>
      </c>
      <c r="D142" s="319">
        <f t="shared" si="5"/>
        <v>181.6</v>
      </c>
      <c r="E142" s="319">
        <f>SUM(E143)</f>
        <v>181.6</v>
      </c>
      <c r="F142" s="319">
        <f>SUM(F143)</f>
        <v>0</v>
      </c>
      <c r="H142" s="319">
        <f t="shared" si="8"/>
        <v>39.599999999999994</v>
      </c>
      <c r="I142" s="319">
        <f>SUM(I143)</f>
        <v>39.599999999999994</v>
      </c>
      <c r="J142" s="319">
        <f>SUM(J143)</f>
        <v>0</v>
      </c>
    </row>
    <row r="143" spans="1:10" ht="25.5">
      <c r="A143" s="239"/>
      <c r="B143" s="219" t="s">
        <v>24</v>
      </c>
      <c r="C143" s="223" t="s">
        <v>604</v>
      </c>
      <c r="D143" s="322">
        <f t="shared" si="5"/>
        <v>181.6</v>
      </c>
      <c r="E143" s="300">
        <v>181.6</v>
      </c>
      <c r="F143" s="300">
        <v>0</v>
      </c>
      <c r="H143" s="322">
        <f t="shared" si="8"/>
        <v>39.599999999999994</v>
      </c>
      <c r="I143" s="300">
        <f>189.6-150</f>
        <v>39.599999999999994</v>
      </c>
      <c r="J143" s="300">
        <v>0</v>
      </c>
    </row>
    <row r="144" spans="1:10" s="228" customFormat="1" ht="12.75">
      <c r="A144" s="229" t="s">
        <v>475</v>
      </c>
      <c r="B144" s="229"/>
      <c r="C144" s="232" t="s">
        <v>291</v>
      </c>
      <c r="D144" s="319">
        <f t="shared" si="5"/>
        <v>21</v>
      </c>
      <c r="E144" s="319">
        <f>SUM(E145)</f>
        <v>21</v>
      </c>
      <c r="F144" s="319">
        <f>SUM(F145)</f>
        <v>0</v>
      </c>
      <c r="H144" s="319">
        <f t="shared" si="8"/>
        <v>12.1</v>
      </c>
      <c r="I144" s="319">
        <f>SUM(I145)</f>
        <v>12.1</v>
      </c>
      <c r="J144" s="319">
        <f>SUM(J145)</f>
        <v>0</v>
      </c>
    </row>
    <row r="145" spans="1:10" ht="25.5">
      <c r="A145" s="239"/>
      <c r="B145" s="219" t="s">
        <v>24</v>
      </c>
      <c r="C145" s="223" t="s">
        <v>604</v>
      </c>
      <c r="D145" s="322">
        <f t="shared" si="5"/>
        <v>21</v>
      </c>
      <c r="E145" s="300">
        <v>21</v>
      </c>
      <c r="F145" s="300">
        <v>0</v>
      </c>
      <c r="H145" s="322">
        <f t="shared" si="8"/>
        <v>12.1</v>
      </c>
      <c r="I145" s="300">
        <f>21-8.9</f>
        <v>12.1</v>
      </c>
      <c r="J145" s="300">
        <v>0</v>
      </c>
    </row>
    <row r="146" spans="1:10" s="228" customFormat="1" ht="27" customHeight="1">
      <c r="A146" s="229" t="s">
        <v>476</v>
      </c>
      <c r="B146" s="229"/>
      <c r="C146" s="232" t="s">
        <v>292</v>
      </c>
      <c r="D146" s="319">
        <f t="shared" si="5"/>
        <v>10</v>
      </c>
      <c r="E146" s="319">
        <f>SUM(E147)</f>
        <v>10</v>
      </c>
      <c r="F146" s="319">
        <f>SUM(F147)</f>
        <v>0</v>
      </c>
      <c r="H146" s="319">
        <f t="shared" si="8"/>
        <v>10</v>
      </c>
      <c r="I146" s="319">
        <f>SUM(I147)</f>
        <v>10</v>
      </c>
      <c r="J146" s="319">
        <f>SUM(J147)</f>
        <v>0</v>
      </c>
    </row>
    <row r="147" spans="1:10" ht="25.5">
      <c r="A147" s="239"/>
      <c r="B147" s="219" t="s">
        <v>24</v>
      </c>
      <c r="C147" s="223" t="s">
        <v>604</v>
      </c>
      <c r="D147" s="322">
        <f t="shared" si="5"/>
        <v>10</v>
      </c>
      <c r="E147" s="300">
        <v>10</v>
      </c>
      <c r="F147" s="300">
        <v>0</v>
      </c>
      <c r="H147" s="322">
        <f t="shared" si="8"/>
        <v>10</v>
      </c>
      <c r="I147" s="300">
        <v>10</v>
      </c>
      <c r="J147" s="300">
        <v>0</v>
      </c>
    </row>
    <row r="148" spans="1:10" s="228" customFormat="1" ht="27" customHeight="1">
      <c r="A148" s="229" t="s">
        <v>798</v>
      </c>
      <c r="B148" s="229"/>
      <c r="C148" s="232" t="s">
        <v>799</v>
      </c>
      <c r="D148" s="319">
        <f>E148+F148</f>
        <v>20</v>
      </c>
      <c r="E148" s="319">
        <f>SUM(E149)</f>
        <v>20</v>
      </c>
      <c r="F148" s="319">
        <f>SUM(F149)</f>
        <v>0</v>
      </c>
      <c r="H148" s="319">
        <f>I148+J148</f>
        <v>20</v>
      </c>
      <c r="I148" s="319">
        <f>SUM(I149)</f>
        <v>20</v>
      </c>
      <c r="J148" s="319">
        <f>SUM(J149)</f>
        <v>0</v>
      </c>
    </row>
    <row r="149" spans="1:10" ht="25.5">
      <c r="A149" s="239"/>
      <c r="B149" s="219" t="s">
        <v>24</v>
      </c>
      <c r="C149" s="223" t="s">
        <v>604</v>
      </c>
      <c r="D149" s="322">
        <f>E149+F149</f>
        <v>20</v>
      </c>
      <c r="E149" s="300">
        <v>20</v>
      </c>
      <c r="F149" s="300">
        <v>0</v>
      </c>
      <c r="H149" s="322">
        <f>I149+J149</f>
        <v>20</v>
      </c>
      <c r="I149" s="300">
        <v>20</v>
      </c>
      <c r="J149" s="300">
        <v>0</v>
      </c>
    </row>
    <row r="150" spans="1:10" s="228" customFormat="1" ht="25.5">
      <c r="A150" s="229" t="s">
        <v>477</v>
      </c>
      <c r="B150" s="229"/>
      <c r="C150" s="232" t="s">
        <v>478</v>
      </c>
      <c r="D150" s="319">
        <f t="shared" si="5"/>
        <v>50</v>
      </c>
      <c r="E150" s="319">
        <f>SUM(E151)</f>
        <v>50</v>
      </c>
      <c r="F150" s="319">
        <f>SUM(F151)</f>
        <v>0</v>
      </c>
      <c r="H150" s="319">
        <f t="shared" si="8"/>
        <v>50</v>
      </c>
      <c r="I150" s="319">
        <f>SUM(I151)</f>
        <v>50</v>
      </c>
      <c r="J150" s="319">
        <f>SUM(J151)</f>
        <v>0</v>
      </c>
    </row>
    <row r="151" spans="1:10" ht="25.5">
      <c r="A151" s="239"/>
      <c r="B151" s="219" t="s">
        <v>24</v>
      </c>
      <c r="C151" s="223" t="s">
        <v>604</v>
      </c>
      <c r="D151" s="322">
        <f t="shared" si="5"/>
        <v>50</v>
      </c>
      <c r="E151" s="300">
        <v>50</v>
      </c>
      <c r="F151" s="300">
        <v>0</v>
      </c>
      <c r="H151" s="322">
        <f t="shared" si="8"/>
        <v>50</v>
      </c>
      <c r="I151" s="300">
        <v>50</v>
      </c>
      <c r="J151" s="300">
        <v>0</v>
      </c>
    </row>
    <row r="152" spans="1:10" s="228" customFormat="1" ht="12.75">
      <c r="A152" s="229" t="s">
        <v>479</v>
      </c>
      <c r="B152" s="229"/>
      <c r="C152" s="675" t="s">
        <v>293</v>
      </c>
      <c r="D152" s="319">
        <f t="shared" si="5"/>
        <v>265.5</v>
      </c>
      <c r="E152" s="319">
        <f>SUM(E153)</f>
        <v>265.5</v>
      </c>
      <c r="F152" s="319">
        <f>SUM(F153)</f>
        <v>0</v>
      </c>
      <c r="H152" s="319">
        <f t="shared" si="8"/>
        <v>0</v>
      </c>
      <c r="I152" s="319">
        <f>SUM(I153)</f>
        <v>0</v>
      </c>
      <c r="J152" s="319">
        <f>SUM(J153)</f>
        <v>0</v>
      </c>
    </row>
    <row r="153" spans="1:10" ht="25.5">
      <c r="A153" s="239"/>
      <c r="B153" s="219" t="s">
        <v>24</v>
      </c>
      <c r="C153" s="223" t="s">
        <v>604</v>
      </c>
      <c r="D153" s="322">
        <f t="shared" si="5"/>
        <v>265.5</v>
      </c>
      <c r="E153" s="300">
        <v>265.5</v>
      </c>
      <c r="F153" s="300">
        <v>0</v>
      </c>
      <c r="H153" s="322">
        <f t="shared" si="8"/>
        <v>0</v>
      </c>
      <c r="I153" s="300">
        <v>0</v>
      </c>
      <c r="J153" s="300">
        <v>0</v>
      </c>
    </row>
    <row r="154" spans="1:10" s="228" customFormat="1" ht="51">
      <c r="A154" s="219" t="s">
        <v>625</v>
      </c>
      <c r="B154" s="219"/>
      <c r="C154" s="223" t="s">
        <v>626</v>
      </c>
      <c r="D154" s="322">
        <f t="shared" si="5"/>
        <v>57.1</v>
      </c>
      <c r="E154" s="322">
        <f>SUM(E155)</f>
        <v>57.1</v>
      </c>
      <c r="F154" s="322">
        <f>SUM(F155)</f>
        <v>0</v>
      </c>
      <c r="H154" s="322">
        <f t="shared" si="8"/>
        <v>59.6</v>
      </c>
      <c r="I154" s="322">
        <f>SUM(I155)</f>
        <v>59.6</v>
      </c>
      <c r="J154" s="322">
        <f>SUM(J155)</f>
        <v>0</v>
      </c>
    </row>
    <row r="155" spans="1:14" ht="25.5">
      <c r="A155" s="271"/>
      <c r="B155" s="219" t="s">
        <v>24</v>
      </c>
      <c r="C155" s="223" t="s">
        <v>604</v>
      </c>
      <c r="D155" s="322">
        <f t="shared" si="5"/>
        <v>57.1</v>
      </c>
      <c r="E155" s="300">
        <v>57.1</v>
      </c>
      <c r="F155" s="300">
        <v>0</v>
      </c>
      <c r="H155" s="322">
        <f t="shared" si="8"/>
        <v>59.6</v>
      </c>
      <c r="I155" s="300">
        <v>59.6</v>
      </c>
      <c r="J155" s="300">
        <v>0</v>
      </c>
      <c r="N155"/>
    </row>
    <row r="156" spans="1:10" s="228" customFormat="1" ht="25.5">
      <c r="A156" s="219" t="s">
        <v>633</v>
      </c>
      <c r="B156" s="219"/>
      <c r="C156" s="223" t="s">
        <v>634</v>
      </c>
      <c r="D156" s="322">
        <f>E156+F156</f>
        <v>50</v>
      </c>
      <c r="E156" s="322">
        <f>SUM(E157)</f>
        <v>50</v>
      </c>
      <c r="F156" s="322">
        <f>SUM(F157)</f>
        <v>0</v>
      </c>
      <c r="H156" s="322">
        <f t="shared" si="8"/>
        <v>50</v>
      </c>
      <c r="I156" s="322">
        <f>SUM(I157)</f>
        <v>50</v>
      </c>
      <c r="J156" s="322">
        <f>SUM(J157)</f>
        <v>0</v>
      </c>
    </row>
    <row r="157" spans="1:14" ht="25.5">
      <c r="A157" s="271"/>
      <c r="B157" s="219" t="s">
        <v>24</v>
      </c>
      <c r="C157" s="223" t="s">
        <v>604</v>
      </c>
      <c r="D157" s="322">
        <f>E157+F157</f>
        <v>50</v>
      </c>
      <c r="E157" s="300">
        <v>50</v>
      </c>
      <c r="F157" s="300">
        <v>0</v>
      </c>
      <c r="H157" s="322">
        <f t="shared" si="8"/>
        <v>50</v>
      </c>
      <c r="I157" s="300">
        <v>50</v>
      </c>
      <c r="J157" s="300">
        <v>0</v>
      </c>
      <c r="N157"/>
    </row>
    <row r="158" spans="1:10" s="228" customFormat="1" ht="63.75" hidden="1">
      <c r="A158" s="219" t="s">
        <v>516</v>
      </c>
      <c r="B158" s="271"/>
      <c r="C158" s="221" t="s">
        <v>769</v>
      </c>
      <c r="D158" s="319">
        <f>E158+F158</f>
        <v>0</v>
      </c>
      <c r="E158" s="319">
        <f>SUM(E159)</f>
        <v>0</v>
      </c>
      <c r="F158" s="319">
        <f>SUM(F159)</f>
        <v>0</v>
      </c>
      <c r="H158" s="319">
        <f t="shared" si="8"/>
        <v>0</v>
      </c>
      <c r="I158" s="319">
        <f>SUM(I159)</f>
        <v>0</v>
      </c>
      <c r="J158" s="319">
        <f>SUM(J159)</f>
        <v>0</v>
      </c>
    </row>
    <row r="159" spans="1:10" ht="12.75" hidden="1">
      <c r="A159" s="239"/>
      <c r="B159" s="224" t="s">
        <v>203</v>
      </c>
      <c r="C159" s="217" t="s">
        <v>204</v>
      </c>
      <c r="D159" s="322">
        <f>E159+F159</f>
        <v>0</v>
      </c>
      <c r="E159" s="300">
        <v>0</v>
      </c>
      <c r="F159" s="300">
        <v>0</v>
      </c>
      <c r="H159" s="322">
        <f t="shared" si="8"/>
        <v>0</v>
      </c>
      <c r="I159" s="300">
        <v>0</v>
      </c>
      <c r="J159" s="300">
        <v>0</v>
      </c>
    </row>
    <row r="160" spans="1:10" s="228" customFormat="1" ht="51" hidden="1">
      <c r="A160" s="229" t="s">
        <v>480</v>
      </c>
      <c r="B160" s="219"/>
      <c r="C160" s="223" t="s">
        <v>513</v>
      </c>
      <c r="D160" s="319">
        <f aca="true" t="shared" si="9" ref="D160:D177">E160+F160</f>
        <v>0</v>
      </c>
      <c r="E160" s="319">
        <f>SUM(E161,E163)</f>
        <v>0</v>
      </c>
      <c r="F160" s="319">
        <f>SUM(F161,F163)</f>
        <v>0</v>
      </c>
      <c r="H160" s="319">
        <f aca="true" t="shared" si="10" ref="H160:H170">I160+J160</f>
        <v>0</v>
      </c>
      <c r="I160" s="319">
        <f>SUM(I161,I163)</f>
        <v>0</v>
      </c>
      <c r="J160" s="319">
        <f>SUM(J161,J163)</f>
        <v>0</v>
      </c>
    </row>
    <row r="161" spans="1:10" ht="12.75" hidden="1">
      <c r="A161" s="239"/>
      <c r="B161" s="224" t="s">
        <v>203</v>
      </c>
      <c r="C161" s="217" t="s">
        <v>204</v>
      </c>
      <c r="D161" s="322">
        <f>E161+F161</f>
        <v>0</v>
      </c>
      <c r="E161" s="322">
        <f>SUM(E162)</f>
        <v>0</v>
      </c>
      <c r="F161" s="322">
        <f>SUM(F162)</f>
        <v>0</v>
      </c>
      <c r="G161" s="455"/>
      <c r="H161" s="322">
        <f>I161+J161</f>
        <v>0</v>
      </c>
      <c r="I161" s="322">
        <f>SUM(I162)</f>
        <v>0</v>
      </c>
      <c r="J161" s="322">
        <f>SUM(J162)</f>
        <v>0</v>
      </c>
    </row>
    <row r="162" spans="1:10" ht="25.5" hidden="1">
      <c r="A162" s="239"/>
      <c r="B162" s="219"/>
      <c r="C162" s="381" t="s">
        <v>310</v>
      </c>
      <c r="D162" s="322">
        <f>E162+F162</f>
        <v>0</v>
      </c>
      <c r="E162" s="300">
        <v>0</v>
      </c>
      <c r="F162" s="300">
        <v>0</v>
      </c>
      <c r="H162" s="322">
        <f>I162+J162</f>
        <v>0</v>
      </c>
      <c r="I162" s="300">
        <v>0</v>
      </c>
      <c r="J162" s="300">
        <v>0</v>
      </c>
    </row>
    <row r="163" spans="1:10" ht="25.5" hidden="1">
      <c r="A163" s="239"/>
      <c r="B163" s="224" t="s">
        <v>515</v>
      </c>
      <c r="C163" s="217" t="s">
        <v>514</v>
      </c>
      <c r="D163" s="322">
        <f t="shared" si="9"/>
        <v>0</v>
      </c>
      <c r="E163" s="322">
        <f>SUM(E164)</f>
        <v>0</v>
      </c>
      <c r="F163" s="322">
        <f>SUM(F164)</f>
        <v>0</v>
      </c>
      <c r="H163" s="322">
        <f t="shared" si="10"/>
        <v>0</v>
      </c>
      <c r="I163" s="322">
        <f>SUM(I164)</f>
        <v>0</v>
      </c>
      <c r="J163" s="322">
        <f>SUM(J164)</f>
        <v>0</v>
      </c>
    </row>
    <row r="164" spans="1:10" ht="63.75" hidden="1">
      <c r="A164" s="239"/>
      <c r="B164" s="216"/>
      <c r="C164" s="381" t="s">
        <v>353</v>
      </c>
      <c r="D164" s="322">
        <f t="shared" si="9"/>
        <v>0</v>
      </c>
      <c r="E164" s="300">
        <v>0</v>
      </c>
      <c r="F164" s="300">
        <v>0</v>
      </c>
      <c r="H164" s="322">
        <f t="shared" si="10"/>
        <v>0</v>
      </c>
      <c r="I164" s="300">
        <v>0</v>
      </c>
      <c r="J164" s="300">
        <v>0</v>
      </c>
    </row>
    <row r="165" spans="1:10" ht="38.25">
      <c r="A165" s="229" t="s">
        <v>481</v>
      </c>
      <c r="B165" s="229"/>
      <c r="C165" s="230" t="s">
        <v>287</v>
      </c>
      <c r="D165" s="311">
        <f t="shared" si="9"/>
        <v>121.30000000000001</v>
      </c>
      <c r="E165" s="311">
        <f>SUM(E166,E169,E171,E181,E183,E176,E178)</f>
        <v>0</v>
      </c>
      <c r="F165" s="311">
        <f>SUM(F166,F169,F171,F181,F183,F176,F178)</f>
        <v>121.30000000000001</v>
      </c>
      <c r="H165" s="311">
        <f t="shared" si="10"/>
        <v>123.6</v>
      </c>
      <c r="I165" s="311">
        <f>SUM(I166,I169,I171,I181,I183,I176,I178)</f>
        <v>0</v>
      </c>
      <c r="J165" s="311">
        <f>SUM(J166,J169,J171,J181,J183,J176,J178)</f>
        <v>123.6</v>
      </c>
    </row>
    <row r="166" spans="1:10" s="228" customFormat="1" ht="25.5">
      <c r="A166" s="231" t="s">
        <v>600</v>
      </c>
      <c r="B166" s="286"/>
      <c r="C166" s="223" t="s">
        <v>601</v>
      </c>
      <c r="D166" s="319">
        <f t="shared" si="9"/>
        <v>88.3</v>
      </c>
      <c r="E166" s="319">
        <f>SUM(E167:E168)</f>
        <v>0</v>
      </c>
      <c r="F166" s="319">
        <f>SUM(F167:F168)</f>
        <v>88.3</v>
      </c>
      <c r="H166" s="319">
        <f t="shared" si="10"/>
        <v>90.6</v>
      </c>
      <c r="I166" s="319">
        <f>SUM(I167:I168)</f>
        <v>0</v>
      </c>
      <c r="J166" s="319">
        <f>SUM(J167:J168)</f>
        <v>90.6</v>
      </c>
    </row>
    <row r="167" spans="1:10" ht="63.75">
      <c r="A167" s="239"/>
      <c r="B167" s="216" t="s">
        <v>23</v>
      </c>
      <c r="C167" s="217" t="s">
        <v>274</v>
      </c>
      <c r="D167" s="322">
        <f t="shared" si="9"/>
        <v>83.8</v>
      </c>
      <c r="E167" s="300">
        <v>0</v>
      </c>
      <c r="F167" s="300">
        <v>83.8</v>
      </c>
      <c r="H167" s="322">
        <f t="shared" si="10"/>
        <v>83.8</v>
      </c>
      <c r="I167" s="300">
        <v>0</v>
      </c>
      <c r="J167" s="300">
        <v>83.8</v>
      </c>
    </row>
    <row r="168" spans="1:10" ht="25.5">
      <c r="A168" s="239"/>
      <c r="B168" s="216" t="s">
        <v>24</v>
      </c>
      <c r="C168" s="218" t="s">
        <v>604</v>
      </c>
      <c r="D168" s="322">
        <f t="shared" si="9"/>
        <v>4.5</v>
      </c>
      <c r="E168" s="300">
        <v>0</v>
      </c>
      <c r="F168" s="300">
        <v>4.5</v>
      </c>
      <c r="H168" s="322">
        <f t="shared" si="10"/>
        <v>6.8</v>
      </c>
      <c r="I168" s="300">
        <v>0</v>
      </c>
      <c r="J168" s="300">
        <v>6.8</v>
      </c>
    </row>
    <row r="169" spans="1:16" s="228" customFormat="1" ht="25.5">
      <c r="A169" s="231" t="s">
        <v>759</v>
      </c>
      <c r="B169" s="229"/>
      <c r="C169" s="232" t="s">
        <v>398</v>
      </c>
      <c r="D169" s="379">
        <f>E169+F169</f>
        <v>0.4</v>
      </c>
      <c r="E169" s="379">
        <f>SUM(E170)</f>
        <v>0</v>
      </c>
      <c r="F169" s="379">
        <f>SUM(F170)</f>
        <v>0.4</v>
      </c>
      <c r="G169" s="340"/>
      <c r="H169" s="379">
        <f t="shared" si="10"/>
        <v>0.4</v>
      </c>
      <c r="I169" s="379">
        <f>SUM(I170)</f>
        <v>0</v>
      </c>
      <c r="J169" s="379">
        <f>SUM(J170)</f>
        <v>0.4</v>
      </c>
      <c r="K169" s="340"/>
      <c r="L169" s="380"/>
      <c r="M169" s="380"/>
      <c r="N169" s="380"/>
      <c r="O169" s="380"/>
      <c r="P169" s="380"/>
    </row>
    <row r="170" spans="1:11" ht="25.5">
      <c r="A170" s="219"/>
      <c r="B170" s="219" t="s">
        <v>24</v>
      </c>
      <c r="C170" s="223" t="s">
        <v>604</v>
      </c>
      <c r="D170" s="322">
        <f>E170+F170</f>
        <v>0.4</v>
      </c>
      <c r="E170" s="300">
        <v>0</v>
      </c>
      <c r="F170" s="300">
        <v>0.4</v>
      </c>
      <c r="G170" s="33"/>
      <c r="H170" s="322">
        <f t="shared" si="10"/>
        <v>0.4</v>
      </c>
      <c r="I170" s="300">
        <v>0</v>
      </c>
      <c r="J170" s="300">
        <v>0.4</v>
      </c>
      <c r="K170" s="33"/>
    </row>
    <row r="171" spans="1:10" s="228" customFormat="1" ht="51" hidden="1">
      <c r="A171" s="231" t="s">
        <v>482</v>
      </c>
      <c r="B171" s="220"/>
      <c r="C171" s="232" t="s">
        <v>483</v>
      </c>
      <c r="D171" s="319">
        <f t="shared" si="9"/>
        <v>0</v>
      </c>
      <c r="E171" s="319">
        <f>SUM(E172,E174)</f>
        <v>0</v>
      </c>
      <c r="F171" s="319">
        <f>SUM(F172,F174)</f>
        <v>0</v>
      </c>
      <c r="H171" s="319">
        <f aca="true" t="shared" si="11" ref="H171:H179">I171+J171</f>
        <v>0</v>
      </c>
      <c r="I171" s="319">
        <f>SUM(I172,I174)</f>
        <v>0</v>
      </c>
      <c r="J171" s="319">
        <f>SUM(J172,J174)</f>
        <v>0</v>
      </c>
    </row>
    <row r="172" spans="1:10" ht="12.75" hidden="1">
      <c r="A172" s="239"/>
      <c r="B172" s="224" t="s">
        <v>203</v>
      </c>
      <c r="C172" s="217" t="s">
        <v>204</v>
      </c>
      <c r="D172" s="322">
        <f t="shared" si="9"/>
        <v>0</v>
      </c>
      <c r="E172" s="322">
        <f>SUM(E173)</f>
        <v>0</v>
      </c>
      <c r="F172" s="322">
        <f>SUM(F173)</f>
        <v>0</v>
      </c>
      <c r="G172" s="455"/>
      <c r="H172" s="322">
        <f t="shared" si="11"/>
        <v>0</v>
      </c>
      <c r="I172" s="322">
        <f>SUM(I173)</f>
        <v>0</v>
      </c>
      <c r="J172" s="322">
        <f>SUM(J173)</f>
        <v>0</v>
      </c>
    </row>
    <row r="173" spans="1:10" ht="25.5" hidden="1">
      <c r="A173" s="239"/>
      <c r="B173" s="219"/>
      <c r="C173" s="381" t="s">
        <v>310</v>
      </c>
      <c r="D173" s="322">
        <f t="shared" si="9"/>
        <v>0</v>
      </c>
      <c r="E173" s="300">
        <v>0</v>
      </c>
      <c r="F173" s="300">
        <v>0</v>
      </c>
      <c r="H173" s="322">
        <f t="shared" si="11"/>
        <v>0</v>
      </c>
      <c r="I173" s="300">
        <v>0</v>
      </c>
      <c r="J173" s="300">
        <v>0</v>
      </c>
    </row>
    <row r="174" spans="1:10" ht="25.5" hidden="1">
      <c r="A174" s="239"/>
      <c r="B174" s="224" t="s">
        <v>515</v>
      </c>
      <c r="C174" s="217" t="s">
        <v>514</v>
      </c>
      <c r="D174" s="322">
        <f>E174+F174</f>
        <v>0</v>
      </c>
      <c r="E174" s="322">
        <f>SUM(E175)</f>
        <v>0</v>
      </c>
      <c r="F174" s="322">
        <f>SUM(F175)</f>
        <v>0</v>
      </c>
      <c r="H174" s="322">
        <f t="shared" si="11"/>
        <v>0</v>
      </c>
      <c r="I174" s="322">
        <f>SUM(I175)</f>
        <v>0</v>
      </c>
      <c r="J174" s="322">
        <f>SUM(J175)</f>
        <v>0</v>
      </c>
    </row>
    <row r="175" spans="1:10" ht="63.75" hidden="1">
      <c r="A175" s="239"/>
      <c r="B175" s="216"/>
      <c r="C175" s="381" t="s">
        <v>353</v>
      </c>
      <c r="D175" s="322">
        <f>E175+F175</f>
        <v>0</v>
      </c>
      <c r="E175" s="300">
        <v>0</v>
      </c>
      <c r="F175" s="300">
        <v>0</v>
      </c>
      <c r="H175" s="322">
        <f t="shared" si="11"/>
        <v>0</v>
      </c>
      <c r="I175" s="300">
        <v>0</v>
      </c>
      <c r="J175" s="300">
        <v>0</v>
      </c>
    </row>
    <row r="176" spans="1:10" s="228" customFormat="1" ht="76.5" hidden="1">
      <c r="A176" s="231" t="s">
        <v>758</v>
      </c>
      <c r="B176" s="239"/>
      <c r="C176" s="232" t="s">
        <v>484</v>
      </c>
      <c r="D176" s="319">
        <f t="shared" si="9"/>
        <v>0</v>
      </c>
      <c r="E176" s="319">
        <f>SUM(E177)</f>
        <v>0</v>
      </c>
      <c r="F176" s="319">
        <f>SUM(F177)</f>
        <v>0</v>
      </c>
      <c r="H176" s="319">
        <f t="shared" si="11"/>
        <v>0</v>
      </c>
      <c r="I176" s="319">
        <f>SUM(I177)</f>
        <v>0</v>
      </c>
      <c r="J176" s="319">
        <f>SUM(J177)</f>
        <v>0</v>
      </c>
    </row>
    <row r="177" spans="1:11" ht="25.5" hidden="1">
      <c r="A177" s="219"/>
      <c r="B177" s="224" t="s">
        <v>60</v>
      </c>
      <c r="C177" s="223" t="s">
        <v>61</v>
      </c>
      <c r="D177" s="322">
        <f t="shared" si="9"/>
        <v>0</v>
      </c>
      <c r="E177" s="300">
        <v>0</v>
      </c>
      <c r="F177" s="300"/>
      <c r="G177" s="33"/>
      <c r="H177" s="322">
        <f t="shared" si="11"/>
        <v>0</v>
      </c>
      <c r="I177" s="300">
        <v>0</v>
      </c>
      <c r="J177" s="300"/>
      <c r="K177" s="33"/>
    </row>
    <row r="178" spans="1:16" s="228" customFormat="1" ht="63.75" hidden="1">
      <c r="A178" s="231" t="s">
        <v>677</v>
      </c>
      <c r="B178" s="229"/>
      <c r="C178" s="232" t="s">
        <v>676</v>
      </c>
      <c r="D178" s="379">
        <f>E178+F178</f>
        <v>0</v>
      </c>
      <c r="E178" s="379">
        <f>SUM(E179)</f>
        <v>0</v>
      </c>
      <c r="F178" s="379">
        <f>SUM(F179)</f>
        <v>0</v>
      </c>
      <c r="G178" s="340"/>
      <c r="H178" s="379">
        <f t="shared" si="11"/>
        <v>0</v>
      </c>
      <c r="I178" s="379">
        <f>SUM(I179)</f>
        <v>0</v>
      </c>
      <c r="J178" s="379">
        <f>SUM(J179)</f>
        <v>0</v>
      </c>
      <c r="K178" s="340"/>
      <c r="L178" s="380"/>
      <c r="M178" s="380"/>
      <c r="N178" s="380"/>
      <c r="O178" s="380"/>
      <c r="P178" s="380"/>
    </row>
    <row r="179" spans="1:11" ht="25.5" hidden="1">
      <c r="A179" s="219"/>
      <c r="B179" s="219" t="s">
        <v>24</v>
      </c>
      <c r="C179" s="223" t="s">
        <v>604</v>
      </c>
      <c r="D179" s="322">
        <f>E179+F179</f>
        <v>0</v>
      </c>
      <c r="E179" s="300">
        <v>0</v>
      </c>
      <c r="F179" s="494"/>
      <c r="G179" s="33"/>
      <c r="H179" s="322">
        <f t="shared" si="11"/>
        <v>0</v>
      </c>
      <c r="I179" s="300">
        <v>0</v>
      </c>
      <c r="J179" s="494"/>
      <c r="K179" s="33"/>
    </row>
    <row r="180" spans="1:11" ht="12.75" hidden="1">
      <c r="A180" s="237" t="s">
        <v>208</v>
      </c>
      <c r="B180" s="237"/>
      <c r="C180" s="237"/>
      <c r="D180" s="324"/>
      <c r="E180" s="324"/>
      <c r="F180" s="324"/>
      <c r="G180" s="33"/>
      <c r="H180" s="324"/>
      <c r="I180" s="324"/>
      <c r="J180" s="324"/>
      <c r="K180" s="33"/>
    </row>
    <row r="181" spans="1:10" s="228" customFormat="1" ht="38.25">
      <c r="A181" s="231" t="s">
        <v>859</v>
      </c>
      <c r="B181" s="449"/>
      <c r="C181" s="673" t="s">
        <v>858</v>
      </c>
      <c r="D181" s="319">
        <f>E181+F181</f>
        <v>2</v>
      </c>
      <c r="E181" s="319">
        <f>SUM(E182)</f>
        <v>0</v>
      </c>
      <c r="F181" s="319">
        <f>SUM(F182)</f>
        <v>2</v>
      </c>
      <c r="H181" s="319">
        <f>I181+J181</f>
        <v>2</v>
      </c>
      <c r="I181" s="319">
        <f>SUM(I182)</f>
        <v>0</v>
      </c>
      <c r="J181" s="319">
        <f>SUM(J182)</f>
        <v>2</v>
      </c>
    </row>
    <row r="182" spans="1:11" ht="25.5">
      <c r="A182" s="219"/>
      <c r="B182" s="219" t="s">
        <v>24</v>
      </c>
      <c r="C182" s="223" t="s">
        <v>604</v>
      </c>
      <c r="D182" s="322">
        <f>E182+F182</f>
        <v>2</v>
      </c>
      <c r="E182" s="300">
        <v>0</v>
      </c>
      <c r="F182" s="300">
        <v>2</v>
      </c>
      <c r="G182" s="33"/>
      <c r="H182" s="322">
        <f>I182+J182</f>
        <v>2</v>
      </c>
      <c r="I182" s="300">
        <v>0</v>
      </c>
      <c r="J182" s="300">
        <v>2</v>
      </c>
      <c r="K182" s="33"/>
    </row>
    <row r="183" spans="1:10" s="228" customFormat="1" ht="63.75">
      <c r="A183" s="231" t="s">
        <v>907</v>
      </c>
      <c r="B183" s="449"/>
      <c r="C183" s="673" t="s">
        <v>860</v>
      </c>
      <c r="D183" s="319">
        <f>E183+F183</f>
        <v>30.6</v>
      </c>
      <c r="E183" s="319">
        <f>SUM(E184)</f>
        <v>0</v>
      </c>
      <c r="F183" s="319">
        <f>SUM(F184)</f>
        <v>30.6</v>
      </c>
      <c r="H183" s="319">
        <f>I183+J183</f>
        <v>30.6</v>
      </c>
      <c r="I183" s="319">
        <f>SUM(I184)</f>
        <v>0</v>
      </c>
      <c r="J183" s="319">
        <f>SUM(J184)</f>
        <v>30.6</v>
      </c>
    </row>
    <row r="184" spans="1:11" ht="25.5">
      <c r="A184" s="219"/>
      <c r="B184" s="219" t="s">
        <v>24</v>
      </c>
      <c r="C184" s="223" t="s">
        <v>604</v>
      </c>
      <c r="D184" s="322">
        <f>E184+F184</f>
        <v>30.6</v>
      </c>
      <c r="E184" s="300">
        <v>0</v>
      </c>
      <c r="F184" s="300">
        <v>30.6</v>
      </c>
      <c r="G184" s="33"/>
      <c r="H184" s="322">
        <f>I184+J184</f>
        <v>30.6</v>
      </c>
      <c r="I184" s="300">
        <v>0</v>
      </c>
      <c r="J184" s="300">
        <v>30.6</v>
      </c>
      <c r="K184" s="33"/>
    </row>
    <row r="185" spans="1:11" ht="12.75">
      <c r="A185" s="234"/>
      <c r="B185" s="233"/>
      <c r="C185" s="235" t="s">
        <v>294</v>
      </c>
      <c r="D185" s="320">
        <f>E185+F185</f>
        <v>9591.3</v>
      </c>
      <c r="E185" s="320">
        <f>SUM(E11,E101)</f>
        <v>9470</v>
      </c>
      <c r="F185" s="320">
        <f>SUM(F11,F101)</f>
        <v>121.30000000000001</v>
      </c>
      <c r="G185" s="33"/>
      <c r="H185" s="320">
        <f>I185+J185</f>
        <v>9264.800000000001</v>
      </c>
      <c r="I185" s="320">
        <f>SUM(I11,I101)</f>
        <v>9141.2</v>
      </c>
      <c r="J185" s="320">
        <f>SUM(J11,J101)</f>
        <v>123.6</v>
      </c>
      <c r="K185" s="33"/>
    </row>
    <row r="186" spans="7:11" ht="12.75">
      <c r="G186" s="33"/>
      <c r="K186" s="33"/>
    </row>
    <row r="187" spans="3:11" ht="12.75" hidden="1">
      <c r="C187" s="33" t="s">
        <v>749</v>
      </c>
      <c r="D187" s="322">
        <f>E187+F187</f>
        <v>250</v>
      </c>
      <c r="E187" s="548">
        <v>250</v>
      </c>
      <c r="F187" s="548">
        <v>0</v>
      </c>
      <c r="G187" s="549"/>
      <c r="H187" s="322">
        <f>I187+J187</f>
        <v>500</v>
      </c>
      <c r="I187" s="548">
        <v>500</v>
      </c>
      <c r="J187" s="548">
        <v>0</v>
      </c>
      <c r="K187" s="33"/>
    </row>
    <row r="188" spans="4:11" ht="12.75" hidden="1">
      <c r="D188" s="322">
        <f>E188+F188</f>
        <v>9841.3</v>
      </c>
      <c r="E188" s="548">
        <f>SUM(E187,E185)</f>
        <v>9720</v>
      </c>
      <c r="F188" s="548">
        <f>SUM(F187,F185)</f>
        <v>121.30000000000001</v>
      </c>
      <c r="G188" s="549"/>
      <c r="H188" s="322">
        <f>I188+J188</f>
        <v>9764.800000000001</v>
      </c>
      <c r="I188" s="548">
        <f>SUM(I187,I185)</f>
        <v>9641.2</v>
      </c>
      <c r="J188" s="548">
        <f>SUM(J187,J185)</f>
        <v>123.6</v>
      </c>
      <c r="K188" s="33"/>
    </row>
    <row r="189" spans="7:11" ht="12.75" hidden="1">
      <c r="G189" s="33"/>
      <c r="K189" s="33"/>
    </row>
    <row r="190" spans="4:11" ht="12.75" hidden="1">
      <c r="D190" s="367">
        <f>SUM(D179,D177,D164,D163,D159,D157,D155,D153,D151,D147,D145,D143,D141,D137,D132,D130,D128,D126,D122,D120,D118,D116,D113,D111,D110,D109,D108,D106,D104)</f>
        <v>4399.099999999999</v>
      </c>
      <c r="E190" s="367">
        <f>SUM(E179,E177,E164,E163,E159,E157,E155,E153,E151,E147,E145,E143,E141,E137,E132,E130,E128,E126,E122,E120,E118,E116,E113,E111,E110,E109,E108,E106,E104)</f>
        <v>4399.099999999999</v>
      </c>
      <c r="F190" s="367">
        <f>SUM(F179,F177,F164,F163,F159,F157,F155,F153,F151,F147,F145,F143,F141,F137,F132,F130,F128,F126,F122,F120,F118,F116,F113,F111,F110,F109,F108,F106,F104)</f>
        <v>0</v>
      </c>
      <c r="G190" s="388">
        <f>SUM(E190:F190)</f>
        <v>4399.099999999999</v>
      </c>
      <c r="H190" s="367">
        <f>SUM(H179,H177,H164,H163,H159,H157,H155,H153,H151,H147,H145,H143,H141,H137,H132,H130,H128,H126,H122,H120,H118,H116,H113,H111,H110,H109,H108,H106,H104)</f>
        <v>3936.1000000000004</v>
      </c>
      <c r="I190" s="367">
        <f>SUM(I179,I177,I164,I163,I159,I157,I155,I153,I151,I147,I145,I143,I141,I137,I132,I130,I128,I126,I122,I120,I118,I116,I113,I111,I110,I109,I108,I106,I104)</f>
        <v>3936.1000000000004</v>
      </c>
      <c r="J190" s="367">
        <f>SUM(J179,J177,J164,J163,J159,J157,J155,J153,J151,J147,J145,J143,J141,J137,J132,J130,J128,J126,J122,J120,J118,J116,J113,J111,J110,J109,J108,J106,J104)</f>
        <v>0</v>
      </c>
      <c r="K190" s="388">
        <f>SUM(I190:J190)</f>
        <v>3936.1000000000004</v>
      </c>
    </row>
    <row r="191" spans="4:11" ht="12.75" hidden="1">
      <c r="D191" s="367">
        <f>SUM(D82,D80,D78,D75,D73,D70,D65,D62,D57,D53,D50,D47,D44,D38,D35,D28,D16,D18,D20,D22,D30,D32,D90,D92,D94,D98,D83,D85)</f>
        <v>4800.900000000001</v>
      </c>
      <c r="E191" s="367">
        <f>SUM(E82,E80,E78,E75,E73,E70,E65,E62,E57,E53,E50,E47,E44,E38,E35,E28,E16,E18,E20,E22,E30,E32,E90,E92,E94,E98,E83,E85)</f>
        <v>4800.900000000001</v>
      </c>
      <c r="F191" s="367">
        <f>SUM(F82,F80,F78,F75,F73,F70,F65,F62,F57,F53,F50,F47,F44,F38,F35,F28,F16,F18,F20,F22,F30,F32,F90,F92,F94,F98,F83,F85)</f>
        <v>0</v>
      </c>
      <c r="G191" s="388">
        <f>SUM(E191:F191)</f>
        <v>4800.900000000001</v>
      </c>
      <c r="H191" s="367">
        <f>SUM(H82,H80,H78,H75,H73,H70,H65,H62,H57,H53,H50,H47,H44,H38,H35,H28,H16,H18,H20,H22,H30,H32,H90,H92,H94,H98,H83,H85)</f>
        <v>4985.1</v>
      </c>
      <c r="I191" s="367">
        <f>SUM(I82,I80,I78,I75,I73,I70,I65,I62,I57,I53,I50,I47,I44,I38,I35,I28,I16,I18,I20,I22,I30,I32,I90,I92,I94,I98,I83,I85)</f>
        <v>4985.1</v>
      </c>
      <c r="J191" s="367">
        <f>SUM(J82,J80,J78,J75,J73,J70,J65,J62,J57,J53,J50,J47,J44,J38,J35,J28,J16,J18,J20,J22,J30,J32,J90,J92,J94,J98,J83,J85)</f>
        <v>0</v>
      </c>
      <c r="K191" s="388">
        <f>SUM(I191:J191)</f>
        <v>4985.1</v>
      </c>
    </row>
    <row r="192" spans="4:11" ht="12.75" hidden="1">
      <c r="D192" s="367">
        <f>SUM(D190:D191)</f>
        <v>9200</v>
      </c>
      <c r="E192" s="367">
        <f>SUM(E190:E191)</f>
        <v>9200</v>
      </c>
      <c r="F192" s="367">
        <f>SUM(F190:F191)</f>
        <v>0</v>
      </c>
      <c r="G192" s="388">
        <f>SUM(E192:F192)</f>
        <v>9200</v>
      </c>
      <c r="H192" s="367">
        <f>SUM(H190:H191)</f>
        <v>8921.2</v>
      </c>
      <c r="I192" s="367">
        <f>SUM(I190:I191)</f>
        <v>8921.2</v>
      </c>
      <c r="J192" s="367">
        <f>SUM(J190:J191)</f>
        <v>0</v>
      </c>
      <c r="K192" s="388">
        <f>SUM(I192:J192)</f>
        <v>8921.2</v>
      </c>
    </row>
  </sheetData>
  <sheetProtection/>
  <mergeCells count="6">
    <mergeCell ref="A7:F7"/>
    <mergeCell ref="D9:F9"/>
    <mergeCell ref="H9:J9"/>
    <mergeCell ref="A9:A10"/>
    <mergeCell ref="B9:B10"/>
    <mergeCell ref="C9:C10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301"/>
  <sheetViews>
    <sheetView zoomScale="115" zoomScaleNormal="115" zoomScaleSheetLayoutView="100" zoomScalePageLayoutView="0" workbookViewId="0" topLeftCell="A124">
      <selection activeCell="G149" sqref="G149"/>
    </sheetView>
  </sheetViews>
  <sheetFormatPr defaultColWidth="9.140625" defaultRowHeight="12.75"/>
  <cols>
    <col min="1" max="2" width="7.7109375" style="33" customWidth="1"/>
    <col min="3" max="3" width="14.140625" style="33" customWidth="1"/>
    <col min="4" max="4" width="7.7109375" style="33" customWidth="1"/>
    <col min="5" max="5" width="59.00390625" style="33" customWidth="1"/>
    <col min="6" max="6" width="13.421875" style="296" customWidth="1"/>
    <col min="7" max="7" width="11.00390625" style="296" bestFit="1" customWidth="1"/>
    <col min="8" max="8" width="10.57421875" style="296" customWidth="1"/>
    <col min="18" max="18" width="9.140625" style="285" customWidth="1"/>
  </cols>
  <sheetData>
    <row r="1" ht="14.25" customHeight="1" hidden="1">
      <c r="H1" s="650" t="s">
        <v>79</v>
      </c>
    </row>
    <row r="2" spans="1:6" ht="15">
      <c r="A2" s="236"/>
      <c r="B2" s="236"/>
      <c r="C2" s="236"/>
      <c r="D2" s="236"/>
      <c r="E2" s="236"/>
      <c r="F2" s="537" t="s">
        <v>861</v>
      </c>
    </row>
    <row r="3" spans="1:6" ht="15">
      <c r="A3" s="236"/>
      <c r="B3" s="236"/>
      <c r="C3" s="236"/>
      <c r="D3" s="236"/>
      <c r="E3" s="236"/>
      <c r="F3" s="537" t="s">
        <v>148</v>
      </c>
    </row>
    <row r="4" spans="1:6" ht="15">
      <c r="A4" s="236"/>
      <c r="B4" s="236"/>
      <c r="C4" s="236"/>
      <c r="D4" s="236"/>
      <c r="E4" s="236"/>
      <c r="F4" s="537" t="s">
        <v>149</v>
      </c>
    </row>
    <row r="5" spans="1:6" ht="15">
      <c r="A5" s="236"/>
      <c r="B5" s="236"/>
      <c r="C5" s="236"/>
      <c r="D5" s="236"/>
      <c r="E5" s="236"/>
      <c r="F5" s="536" t="s">
        <v>927</v>
      </c>
    </row>
    <row r="6" spans="1:5" ht="12" customHeight="1">
      <c r="A6" s="236"/>
      <c r="B6" s="236"/>
      <c r="C6" s="236"/>
      <c r="D6" s="236"/>
      <c r="E6" s="236"/>
    </row>
    <row r="7" spans="1:8" ht="17.25" customHeight="1">
      <c r="A7" s="705" t="s">
        <v>321</v>
      </c>
      <c r="B7" s="705"/>
      <c r="C7" s="705"/>
      <c r="D7" s="705"/>
      <c r="E7" s="705"/>
      <c r="F7" s="705"/>
      <c r="G7" s="705"/>
      <c r="H7" s="705"/>
    </row>
    <row r="8" spans="1:8" ht="17.25" customHeight="1">
      <c r="A8" s="706" t="s">
        <v>828</v>
      </c>
      <c r="B8" s="706"/>
      <c r="C8" s="706"/>
      <c r="D8" s="706"/>
      <c r="E8" s="706"/>
      <c r="F8" s="706"/>
      <c r="G8" s="706"/>
      <c r="H8" s="706"/>
    </row>
    <row r="9" spans="1:8" ht="12" customHeight="1">
      <c r="A9" s="416"/>
      <c r="B9" s="416"/>
      <c r="C9" s="416"/>
      <c r="D9" s="416"/>
      <c r="E9" s="236"/>
      <c r="F9" s="417"/>
      <c r="G9" s="417"/>
      <c r="H9" s="417"/>
    </row>
    <row r="10" spans="1:8" ht="12" customHeight="1">
      <c r="A10" s="236"/>
      <c r="B10" s="236"/>
      <c r="C10" s="236"/>
      <c r="D10" s="236"/>
      <c r="E10" s="236"/>
      <c r="F10" s="297"/>
      <c r="H10" s="297" t="s">
        <v>288</v>
      </c>
    </row>
    <row r="11" spans="1:8" ht="25.5">
      <c r="A11" s="245" t="s">
        <v>201</v>
      </c>
      <c r="B11" s="245" t="s">
        <v>150</v>
      </c>
      <c r="C11" s="245" t="s">
        <v>378</v>
      </c>
      <c r="D11" s="245" t="s">
        <v>151</v>
      </c>
      <c r="E11" s="225" t="s">
        <v>152</v>
      </c>
      <c r="F11" s="418" t="s">
        <v>109</v>
      </c>
      <c r="G11" s="418" t="s">
        <v>153</v>
      </c>
      <c r="H11" s="418" t="s">
        <v>22</v>
      </c>
    </row>
    <row r="12" spans="1:8" ht="23.25" customHeight="1">
      <c r="A12" s="419" t="s">
        <v>96</v>
      </c>
      <c r="B12" s="245"/>
      <c r="C12" s="245"/>
      <c r="D12" s="245"/>
      <c r="E12" s="420" t="s">
        <v>50</v>
      </c>
      <c r="F12" s="421">
        <f aca="true" t="shared" si="0" ref="F12:F34">G12+H12</f>
        <v>9910.4</v>
      </c>
      <c r="G12" s="422">
        <f>SUM(G13,G63,G70,G108,G144,G208,G231,G251,G259,G276)</f>
        <v>9752.1</v>
      </c>
      <c r="H12" s="422">
        <f>SUM(H13,H63,H70,H108,H144,H208,H231,H251,H259,H276)</f>
        <v>158.3</v>
      </c>
    </row>
    <row r="13" spans="1:8" ht="12.75">
      <c r="A13" s="245"/>
      <c r="B13" s="245" t="s">
        <v>154</v>
      </c>
      <c r="C13" s="240"/>
      <c r="D13" s="240"/>
      <c r="E13" s="240" t="s">
        <v>155</v>
      </c>
      <c r="F13" s="321">
        <f t="shared" si="0"/>
        <v>3413.5000000000005</v>
      </c>
      <c r="G13" s="321">
        <f>SUM(G14,G23,G42,G47,G37)</f>
        <v>3411.1000000000004</v>
      </c>
      <c r="H13" s="321">
        <f>SUM(H14,H23,H42,H47,H37)</f>
        <v>2.4</v>
      </c>
    </row>
    <row r="14" spans="1:8" ht="25.5">
      <c r="A14" s="245"/>
      <c r="B14" s="423" t="s">
        <v>156</v>
      </c>
      <c r="C14" s="240"/>
      <c r="D14" s="240"/>
      <c r="E14" s="424" t="s">
        <v>602</v>
      </c>
      <c r="F14" s="321">
        <f t="shared" si="0"/>
        <v>600.8</v>
      </c>
      <c r="G14" s="321">
        <f>SUM(G17)</f>
        <v>600.8</v>
      </c>
      <c r="H14" s="321">
        <f>SUM(H17)</f>
        <v>0</v>
      </c>
    </row>
    <row r="15" spans="1:8" ht="12.75">
      <c r="A15" s="245"/>
      <c r="B15" s="423"/>
      <c r="C15" s="219" t="s">
        <v>455</v>
      </c>
      <c r="D15" s="271"/>
      <c r="E15" s="221" t="s">
        <v>272</v>
      </c>
      <c r="F15" s="321">
        <f t="shared" si="0"/>
        <v>600.8</v>
      </c>
      <c r="G15" s="321">
        <f>SUM(G17)</f>
        <v>600.8</v>
      </c>
      <c r="H15" s="321">
        <f>SUM(H17)</f>
        <v>0</v>
      </c>
    </row>
    <row r="16" spans="1:8" ht="12.75">
      <c r="A16" s="245"/>
      <c r="B16" s="423"/>
      <c r="C16" s="271" t="s">
        <v>456</v>
      </c>
      <c r="D16" s="271"/>
      <c r="E16" s="221" t="s">
        <v>519</v>
      </c>
      <c r="F16" s="321">
        <f t="shared" si="0"/>
        <v>600.8</v>
      </c>
      <c r="G16" s="321">
        <f>SUM(G17)</f>
        <v>600.8</v>
      </c>
      <c r="H16" s="321">
        <f>SUM(H17)</f>
        <v>0</v>
      </c>
    </row>
    <row r="17" spans="1:8" s="228" customFormat="1" ht="12.75">
      <c r="A17" s="216"/>
      <c r="B17" s="376"/>
      <c r="C17" s="271" t="s">
        <v>454</v>
      </c>
      <c r="D17" s="271"/>
      <c r="E17" s="221" t="s">
        <v>383</v>
      </c>
      <c r="F17" s="321">
        <f t="shared" si="0"/>
        <v>600.8</v>
      </c>
      <c r="G17" s="321">
        <f>SUM(G18)</f>
        <v>600.8</v>
      </c>
      <c r="H17" s="321">
        <f aca="true" t="shared" si="1" ref="H17:H22">P17</f>
        <v>0</v>
      </c>
    </row>
    <row r="18" spans="1:8" ht="51">
      <c r="A18" s="216"/>
      <c r="B18" s="216"/>
      <c r="C18" s="216"/>
      <c r="D18" s="216" t="s">
        <v>23</v>
      </c>
      <c r="E18" s="217" t="s">
        <v>274</v>
      </c>
      <c r="F18" s="321">
        <f t="shared" si="0"/>
        <v>600.8</v>
      </c>
      <c r="G18" s="299">
        <v>600.8</v>
      </c>
      <c r="H18" s="299">
        <f t="shared" si="1"/>
        <v>0</v>
      </c>
    </row>
    <row r="19" spans="1:8" s="228" customFormat="1" ht="24.75" customHeight="1" hidden="1">
      <c r="A19" s="216"/>
      <c r="B19" s="376"/>
      <c r="C19" s="216" t="s">
        <v>275</v>
      </c>
      <c r="D19" s="376"/>
      <c r="E19" s="217" t="s">
        <v>276</v>
      </c>
      <c r="F19" s="321">
        <f t="shared" si="0"/>
        <v>0</v>
      </c>
      <c r="G19" s="299">
        <f>SUM(G20)</f>
        <v>0</v>
      </c>
      <c r="H19" s="299">
        <f t="shared" si="1"/>
        <v>0</v>
      </c>
    </row>
    <row r="20" spans="1:8" ht="67.5" customHeight="1" hidden="1">
      <c r="A20" s="216"/>
      <c r="B20" s="216"/>
      <c r="C20" s="216"/>
      <c r="D20" s="216" t="s">
        <v>23</v>
      </c>
      <c r="E20" s="217" t="s">
        <v>274</v>
      </c>
      <c r="F20" s="321">
        <f t="shared" si="0"/>
        <v>0</v>
      </c>
      <c r="G20" s="299">
        <v>0</v>
      </c>
      <c r="H20" s="299">
        <f t="shared" si="1"/>
        <v>0</v>
      </c>
    </row>
    <row r="21" spans="1:8" s="228" customFormat="1" ht="24.75" customHeight="1" hidden="1">
      <c r="A21" s="216"/>
      <c r="B21" s="376"/>
      <c r="C21" s="216" t="s">
        <v>277</v>
      </c>
      <c r="D21" s="376"/>
      <c r="E21" s="217" t="s">
        <v>278</v>
      </c>
      <c r="F21" s="321">
        <f t="shared" si="0"/>
        <v>0</v>
      </c>
      <c r="G21" s="299">
        <f>SUM(G22)</f>
        <v>0</v>
      </c>
      <c r="H21" s="299">
        <f t="shared" si="1"/>
        <v>0</v>
      </c>
    </row>
    <row r="22" spans="1:8" ht="24.75" customHeight="1" hidden="1">
      <c r="A22" s="216"/>
      <c r="B22" s="216"/>
      <c r="C22" s="216"/>
      <c r="D22" s="216" t="s">
        <v>23</v>
      </c>
      <c r="E22" s="217" t="s">
        <v>274</v>
      </c>
      <c r="F22" s="321">
        <f t="shared" si="0"/>
        <v>0</v>
      </c>
      <c r="G22" s="299">
        <v>0</v>
      </c>
      <c r="H22" s="299">
        <f t="shared" si="1"/>
        <v>0</v>
      </c>
    </row>
    <row r="23" spans="1:8" ht="38.25">
      <c r="A23" s="245"/>
      <c r="B23" s="284" t="s">
        <v>158</v>
      </c>
      <c r="C23" s="242"/>
      <c r="D23" s="242"/>
      <c r="E23" s="425" t="s">
        <v>603</v>
      </c>
      <c r="F23" s="321">
        <f t="shared" si="0"/>
        <v>2693.4</v>
      </c>
      <c r="G23" s="321">
        <f>SUM(G24)</f>
        <v>2691</v>
      </c>
      <c r="H23" s="321">
        <f>SUM(H24)</f>
        <v>2.4</v>
      </c>
    </row>
    <row r="24" spans="1:8" ht="12.75">
      <c r="A24" s="245"/>
      <c r="B24" s="423"/>
      <c r="C24" s="219" t="s">
        <v>455</v>
      </c>
      <c r="D24" s="271"/>
      <c r="E24" s="221" t="s">
        <v>272</v>
      </c>
      <c r="F24" s="321">
        <f t="shared" si="0"/>
        <v>2693.4</v>
      </c>
      <c r="G24" s="321">
        <f>SUM(G25,G32)</f>
        <v>2691</v>
      </c>
      <c r="H24" s="321">
        <f>SUM(H25,H32)</f>
        <v>2.4</v>
      </c>
    </row>
    <row r="25" spans="1:8" ht="12.75">
      <c r="A25" s="245"/>
      <c r="B25" s="423"/>
      <c r="C25" s="271" t="s">
        <v>456</v>
      </c>
      <c r="D25" s="271"/>
      <c r="E25" s="221" t="s">
        <v>519</v>
      </c>
      <c r="F25" s="321">
        <f t="shared" si="0"/>
        <v>2691</v>
      </c>
      <c r="G25" s="321">
        <f>SUM(G26,G30)</f>
        <v>2691</v>
      </c>
      <c r="H25" s="321">
        <f>SUM(H26,H30)</f>
        <v>0</v>
      </c>
    </row>
    <row r="26" spans="1:8" s="228" customFormat="1" ht="12.75">
      <c r="A26" s="216"/>
      <c r="B26" s="376"/>
      <c r="C26" s="219" t="s">
        <v>458</v>
      </c>
      <c r="D26" s="271"/>
      <c r="E26" s="221" t="s">
        <v>519</v>
      </c>
      <c r="F26" s="321">
        <f t="shared" si="0"/>
        <v>2312.7</v>
      </c>
      <c r="G26" s="321">
        <f>SUM(G27:G29)</f>
        <v>2312.7</v>
      </c>
      <c r="H26" s="321">
        <f>SUM(H27:H29)</f>
        <v>0</v>
      </c>
    </row>
    <row r="27" spans="1:8" ht="51">
      <c r="A27" s="376"/>
      <c r="B27" s="216"/>
      <c r="C27" s="376"/>
      <c r="D27" s="219" t="s">
        <v>23</v>
      </c>
      <c r="E27" s="221" t="s">
        <v>274</v>
      </c>
      <c r="F27" s="321">
        <f t="shared" si="0"/>
        <v>2043.7</v>
      </c>
      <c r="G27" s="299">
        <f>2134.4-90.7</f>
        <v>2043.7</v>
      </c>
      <c r="H27" s="299">
        <v>0</v>
      </c>
    </row>
    <row r="28" spans="1:8" ht="25.5">
      <c r="A28" s="376"/>
      <c r="B28" s="216"/>
      <c r="C28" s="376"/>
      <c r="D28" s="224" t="s">
        <v>24</v>
      </c>
      <c r="E28" s="223" t="s">
        <v>604</v>
      </c>
      <c r="F28" s="321">
        <f t="shared" si="0"/>
        <v>207</v>
      </c>
      <c r="G28" s="299">
        <f>251.9-44.9</f>
        <v>207</v>
      </c>
      <c r="H28" s="299">
        <v>0</v>
      </c>
    </row>
    <row r="29" spans="1:8" ht="12.75">
      <c r="A29" s="376"/>
      <c r="B29" s="216"/>
      <c r="C29" s="376"/>
      <c r="D29" s="219" t="s">
        <v>25</v>
      </c>
      <c r="E29" s="221" t="s">
        <v>26</v>
      </c>
      <c r="F29" s="321">
        <f t="shared" si="0"/>
        <v>62</v>
      </c>
      <c r="G29" s="299">
        <v>62</v>
      </c>
      <c r="H29" s="299">
        <v>0</v>
      </c>
    </row>
    <row r="30" spans="1:8" s="228" customFormat="1" ht="51">
      <c r="A30" s="216"/>
      <c r="B30" s="376"/>
      <c r="C30" s="271" t="s">
        <v>520</v>
      </c>
      <c r="D30" s="271"/>
      <c r="E30" s="429" t="s">
        <v>674</v>
      </c>
      <c r="F30" s="321">
        <f t="shared" si="0"/>
        <v>378.29999999999995</v>
      </c>
      <c r="G30" s="321">
        <f>SUM(G31)</f>
        <v>378.29999999999995</v>
      </c>
      <c r="H30" s="321">
        <f>SUM(H31)</f>
        <v>0</v>
      </c>
    </row>
    <row r="31" spans="1:8" ht="12.75">
      <c r="A31" s="376"/>
      <c r="B31" s="216"/>
      <c r="C31" s="271"/>
      <c r="D31" s="219" t="s">
        <v>69</v>
      </c>
      <c r="E31" s="221" t="s">
        <v>207</v>
      </c>
      <c r="F31" s="321">
        <f t="shared" si="0"/>
        <v>378.29999999999995</v>
      </c>
      <c r="G31" s="299">
        <f>333.4+44.9</f>
        <v>378.29999999999995</v>
      </c>
      <c r="H31" s="299">
        <f>P31</f>
        <v>0</v>
      </c>
    </row>
    <row r="32" spans="1:8" ht="25.5">
      <c r="A32" s="376"/>
      <c r="B32" s="216"/>
      <c r="C32" s="219" t="s">
        <v>481</v>
      </c>
      <c r="D32" s="219"/>
      <c r="E32" s="221" t="s">
        <v>287</v>
      </c>
      <c r="F32" s="321">
        <f t="shared" si="0"/>
        <v>2.4</v>
      </c>
      <c r="G32" s="321">
        <f>SUM(G33,G35)</f>
        <v>0</v>
      </c>
      <c r="H32" s="321">
        <f>SUM(H33,H35)</f>
        <v>2.4</v>
      </c>
    </row>
    <row r="33" spans="1:8" s="228" customFormat="1" ht="12.75">
      <c r="A33" s="216"/>
      <c r="B33" s="376"/>
      <c r="C33" s="224" t="s">
        <v>759</v>
      </c>
      <c r="D33" s="219"/>
      <c r="E33" s="223" t="s">
        <v>398</v>
      </c>
      <c r="F33" s="321">
        <f t="shared" si="0"/>
        <v>0.4</v>
      </c>
      <c r="G33" s="321">
        <f>SUM(G34)</f>
        <v>0</v>
      </c>
      <c r="H33" s="321">
        <f>SUM(H34)</f>
        <v>0.4</v>
      </c>
    </row>
    <row r="34" spans="1:8" ht="25.5">
      <c r="A34" s="376"/>
      <c r="B34" s="216"/>
      <c r="C34" s="219"/>
      <c r="D34" s="219" t="s">
        <v>24</v>
      </c>
      <c r="E34" s="223" t="s">
        <v>604</v>
      </c>
      <c r="F34" s="321">
        <f t="shared" si="0"/>
        <v>0.4</v>
      </c>
      <c r="G34" s="299">
        <v>0</v>
      </c>
      <c r="H34" s="299">
        <v>0.4</v>
      </c>
    </row>
    <row r="35" spans="1:8" s="228" customFormat="1" ht="51">
      <c r="A35" s="435"/>
      <c r="B35" s="271"/>
      <c r="C35" s="224" t="s">
        <v>907</v>
      </c>
      <c r="D35" s="449"/>
      <c r="E35" s="673" t="s">
        <v>860</v>
      </c>
      <c r="F35" s="322">
        <f>G35+H35</f>
        <v>2</v>
      </c>
      <c r="G35" s="322">
        <f>SUM(G36)</f>
        <v>0</v>
      </c>
      <c r="H35" s="322">
        <f>SUM(H36)</f>
        <v>2</v>
      </c>
    </row>
    <row r="36" spans="1:8" ht="30" customHeight="1">
      <c r="A36" s="271"/>
      <c r="B36" s="219"/>
      <c r="C36" s="271"/>
      <c r="D36" s="216" t="s">
        <v>24</v>
      </c>
      <c r="E36" s="218" t="s">
        <v>604</v>
      </c>
      <c r="F36" s="322">
        <f>G36+H36</f>
        <v>2</v>
      </c>
      <c r="G36" s="300">
        <v>0</v>
      </c>
      <c r="H36" s="300">
        <v>2</v>
      </c>
    </row>
    <row r="37" spans="1:8" s="228" customFormat="1" ht="12.75" hidden="1">
      <c r="A37" s="216"/>
      <c r="B37" s="426" t="s">
        <v>615</v>
      </c>
      <c r="C37" s="270"/>
      <c r="D37" s="271"/>
      <c r="E37" s="221" t="s">
        <v>622</v>
      </c>
      <c r="F37" s="322">
        <f aca="true" t="shared" si="2" ref="F37:F44">G37+H37</f>
        <v>0</v>
      </c>
      <c r="G37" s="322">
        <f aca="true" t="shared" si="3" ref="G37:H40">SUM(G38)</f>
        <v>0</v>
      </c>
      <c r="H37" s="322">
        <f t="shared" si="3"/>
        <v>0</v>
      </c>
    </row>
    <row r="38" spans="1:8" s="228" customFormat="1" ht="12.75" hidden="1">
      <c r="A38" s="216"/>
      <c r="B38" s="216"/>
      <c r="C38" s="219" t="s">
        <v>455</v>
      </c>
      <c r="D38" s="271"/>
      <c r="E38" s="221" t="s">
        <v>272</v>
      </c>
      <c r="F38" s="322">
        <f t="shared" si="2"/>
        <v>0</v>
      </c>
      <c r="G38" s="322">
        <f t="shared" si="3"/>
        <v>0</v>
      </c>
      <c r="H38" s="322">
        <f t="shared" si="3"/>
        <v>0</v>
      </c>
    </row>
    <row r="39" spans="1:8" s="228" customFormat="1" ht="38.25" hidden="1">
      <c r="A39" s="216"/>
      <c r="B39" s="216"/>
      <c r="C39" s="219" t="s">
        <v>459</v>
      </c>
      <c r="D39" s="219"/>
      <c r="E39" s="221" t="s">
        <v>280</v>
      </c>
      <c r="F39" s="321">
        <f t="shared" si="2"/>
        <v>0</v>
      </c>
      <c r="G39" s="321">
        <f t="shared" si="3"/>
        <v>0</v>
      </c>
      <c r="H39" s="321">
        <f t="shared" si="3"/>
        <v>0</v>
      </c>
    </row>
    <row r="40" spans="1:8" s="228" customFormat="1" ht="25.5" hidden="1">
      <c r="A40" s="216"/>
      <c r="B40" s="216"/>
      <c r="C40" s="219" t="s">
        <v>463</v>
      </c>
      <c r="D40" s="219"/>
      <c r="E40" s="223" t="s">
        <v>464</v>
      </c>
      <c r="F40" s="322">
        <f t="shared" si="2"/>
        <v>0</v>
      </c>
      <c r="G40" s="322">
        <f t="shared" si="3"/>
        <v>0</v>
      </c>
      <c r="H40" s="322">
        <f t="shared" si="3"/>
        <v>0</v>
      </c>
    </row>
    <row r="41" spans="1:8" s="228" customFormat="1" ht="12.75" hidden="1">
      <c r="A41" s="216"/>
      <c r="B41" s="216"/>
      <c r="C41" s="271"/>
      <c r="D41" s="495" t="s">
        <v>25</v>
      </c>
      <c r="E41" s="496" t="s">
        <v>26</v>
      </c>
      <c r="F41" s="322">
        <f t="shared" si="2"/>
        <v>0</v>
      </c>
      <c r="G41" s="300"/>
      <c r="H41" s="300">
        <v>0</v>
      </c>
    </row>
    <row r="42" spans="1:8" ht="12.75">
      <c r="A42" s="245"/>
      <c r="B42" s="423" t="s">
        <v>161</v>
      </c>
      <c r="C42" s="242"/>
      <c r="D42" s="242"/>
      <c r="E42" s="284" t="s">
        <v>162</v>
      </c>
      <c r="F42" s="321">
        <f t="shared" si="2"/>
        <v>50</v>
      </c>
      <c r="G42" s="321">
        <f>SUM(G45)</f>
        <v>50</v>
      </c>
      <c r="H42" s="321">
        <f>P42</f>
        <v>0</v>
      </c>
    </row>
    <row r="43" spans="1:8" ht="12.75">
      <c r="A43" s="245"/>
      <c r="B43" s="423"/>
      <c r="C43" s="219" t="s">
        <v>455</v>
      </c>
      <c r="D43" s="271"/>
      <c r="E43" s="221" t="s">
        <v>272</v>
      </c>
      <c r="F43" s="321">
        <f t="shared" si="2"/>
        <v>50</v>
      </c>
      <c r="G43" s="321">
        <f>SUM(G45)</f>
        <v>50</v>
      </c>
      <c r="H43" s="321">
        <f>SUM(H45)</f>
        <v>0</v>
      </c>
    </row>
    <row r="44" spans="1:8" ht="38.25">
      <c r="A44" s="245"/>
      <c r="B44" s="423"/>
      <c r="C44" s="219" t="s">
        <v>459</v>
      </c>
      <c r="D44" s="219"/>
      <c r="E44" s="221" t="s">
        <v>280</v>
      </c>
      <c r="F44" s="321">
        <f t="shared" si="2"/>
        <v>50</v>
      </c>
      <c r="G44" s="321">
        <f>SUM(G45)</f>
        <v>50</v>
      </c>
      <c r="H44" s="321">
        <f>SUM(H45)</f>
        <v>0</v>
      </c>
    </row>
    <row r="45" spans="1:8" s="228" customFormat="1" ht="12.75">
      <c r="A45" s="216"/>
      <c r="B45" s="376"/>
      <c r="C45" s="216" t="s">
        <v>460</v>
      </c>
      <c r="D45" s="376"/>
      <c r="E45" s="217" t="s">
        <v>99</v>
      </c>
      <c r="F45" s="321">
        <f>G45+H45</f>
        <v>50</v>
      </c>
      <c r="G45" s="321">
        <f>SUM(G46)</f>
        <v>50</v>
      </c>
      <c r="H45" s="321">
        <f>P45</f>
        <v>0</v>
      </c>
    </row>
    <row r="46" spans="1:8" ht="12.75">
      <c r="A46" s="376"/>
      <c r="B46" s="216"/>
      <c r="C46" s="376"/>
      <c r="D46" s="216" t="s">
        <v>25</v>
      </c>
      <c r="E46" s="218" t="s">
        <v>26</v>
      </c>
      <c r="F46" s="321">
        <f aca="true" t="shared" si="4" ref="F46:F51">G46+H46</f>
        <v>50</v>
      </c>
      <c r="G46" s="299">
        <v>50</v>
      </c>
      <c r="H46" s="299">
        <f>P46</f>
        <v>0</v>
      </c>
    </row>
    <row r="47" spans="1:8" ht="12.75">
      <c r="A47" s="245"/>
      <c r="B47" s="423" t="s">
        <v>81</v>
      </c>
      <c r="C47" s="242"/>
      <c r="D47" s="242"/>
      <c r="E47" s="284" t="s">
        <v>163</v>
      </c>
      <c r="F47" s="321">
        <f>G47+H47</f>
        <v>69.3</v>
      </c>
      <c r="G47" s="321">
        <f>SUM(G48)</f>
        <v>69.3</v>
      </c>
      <c r="H47" s="321">
        <f>SUM(H48)</f>
        <v>0</v>
      </c>
    </row>
    <row r="48" spans="1:8" ht="12.75">
      <c r="A48" s="245"/>
      <c r="B48" s="423"/>
      <c r="C48" s="219" t="s">
        <v>455</v>
      </c>
      <c r="D48" s="271"/>
      <c r="E48" s="221" t="s">
        <v>272</v>
      </c>
      <c r="F48" s="321">
        <f>G48+H48</f>
        <v>69.3</v>
      </c>
      <c r="G48" s="321">
        <f>SUM(G49+G52)</f>
        <v>69.3</v>
      </c>
      <c r="H48" s="321">
        <f>SUM(H49,H52)</f>
        <v>0</v>
      </c>
    </row>
    <row r="49" spans="1:8" ht="12.75" hidden="1">
      <c r="A49" s="245"/>
      <c r="B49" s="423"/>
      <c r="C49" s="219" t="s">
        <v>273</v>
      </c>
      <c r="D49" s="271"/>
      <c r="E49" s="221" t="s">
        <v>519</v>
      </c>
      <c r="F49" s="321">
        <f t="shared" si="4"/>
        <v>0</v>
      </c>
      <c r="G49" s="321">
        <f>SUM(G50)</f>
        <v>0</v>
      </c>
      <c r="H49" s="321">
        <f>SUM(H50)</f>
        <v>0</v>
      </c>
    </row>
    <row r="50" spans="1:8" s="228" customFormat="1" ht="77.25" customHeight="1" hidden="1">
      <c r="A50" s="216"/>
      <c r="B50" s="376"/>
      <c r="C50" s="216" t="s">
        <v>289</v>
      </c>
      <c r="D50" s="376"/>
      <c r="E50" s="217" t="s">
        <v>279</v>
      </c>
      <c r="F50" s="321">
        <f t="shared" si="4"/>
        <v>0</v>
      </c>
      <c r="G50" s="321">
        <f>SUM(G51)</f>
        <v>0</v>
      </c>
      <c r="H50" s="321">
        <f>SUM(H51)</f>
        <v>0</v>
      </c>
    </row>
    <row r="51" spans="1:8" ht="24.75" customHeight="1" hidden="1">
      <c r="A51" s="376"/>
      <c r="B51" s="216"/>
      <c r="C51" s="376"/>
      <c r="D51" s="216" t="s">
        <v>69</v>
      </c>
      <c r="E51" s="217" t="s">
        <v>207</v>
      </c>
      <c r="F51" s="321">
        <f t="shared" si="4"/>
        <v>0</v>
      </c>
      <c r="G51" s="321">
        <v>0</v>
      </c>
      <c r="H51" s="321">
        <v>0</v>
      </c>
    </row>
    <row r="52" spans="1:8" ht="38.25">
      <c r="A52" s="376"/>
      <c r="B52" s="216"/>
      <c r="C52" s="219" t="s">
        <v>459</v>
      </c>
      <c r="D52" s="219"/>
      <c r="E52" s="221" t="s">
        <v>280</v>
      </c>
      <c r="F52" s="321">
        <f aca="true" t="shared" si="5" ref="F52:F70">G52+H52</f>
        <v>69.3</v>
      </c>
      <c r="G52" s="321">
        <f>SUM(G61,G59,G57,G55,G53)</f>
        <v>69.3</v>
      </c>
      <c r="H52" s="321">
        <f>SUM(H61,H59,H57,H55,H53)</f>
        <v>0</v>
      </c>
    </row>
    <row r="53" spans="1:8" s="228" customFormat="1" ht="24.75" customHeight="1" hidden="1">
      <c r="A53" s="216"/>
      <c r="B53" s="376"/>
      <c r="C53" s="216" t="s">
        <v>281</v>
      </c>
      <c r="D53" s="376"/>
      <c r="E53" s="217" t="s">
        <v>282</v>
      </c>
      <c r="F53" s="321">
        <f t="shared" si="5"/>
        <v>0</v>
      </c>
      <c r="G53" s="321">
        <f>SUM(G54)</f>
        <v>0</v>
      </c>
      <c r="H53" s="321">
        <f>SUM(H54)</f>
        <v>0</v>
      </c>
    </row>
    <row r="54" spans="1:8" ht="24.75" customHeight="1" hidden="1">
      <c r="A54" s="376"/>
      <c r="B54" s="216"/>
      <c r="C54" s="376"/>
      <c r="D54" s="216" t="s">
        <v>24</v>
      </c>
      <c r="E54" s="218" t="s">
        <v>604</v>
      </c>
      <c r="F54" s="321">
        <f t="shared" si="5"/>
        <v>0</v>
      </c>
      <c r="G54" s="321"/>
      <c r="H54" s="321">
        <v>0</v>
      </c>
    </row>
    <row r="55" spans="1:8" s="228" customFormat="1" ht="19.5" customHeight="1" hidden="1">
      <c r="A55" s="216"/>
      <c r="B55" s="376"/>
      <c r="C55" s="216" t="s">
        <v>283</v>
      </c>
      <c r="D55" s="376"/>
      <c r="E55" s="217" t="s">
        <v>284</v>
      </c>
      <c r="F55" s="321">
        <f t="shared" si="5"/>
        <v>0</v>
      </c>
      <c r="G55" s="321">
        <f>SUM(G56)</f>
        <v>0</v>
      </c>
      <c r="H55" s="321">
        <f>SUM(H56)</f>
        <v>0</v>
      </c>
    </row>
    <row r="56" spans="1:8" ht="19.5" customHeight="1" hidden="1">
      <c r="A56" s="376"/>
      <c r="B56" s="216"/>
      <c r="C56" s="376"/>
      <c r="D56" s="216" t="s">
        <v>203</v>
      </c>
      <c r="E56" s="217" t="s">
        <v>204</v>
      </c>
      <c r="F56" s="321">
        <f t="shared" si="5"/>
        <v>0</v>
      </c>
      <c r="G56" s="321">
        <v>0</v>
      </c>
      <c r="H56" s="321">
        <v>0</v>
      </c>
    </row>
    <row r="57" spans="1:8" s="228" customFormat="1" ht="25.5">
      <c r="A57" s="216"/>
      <c r="B57" s="376"/>
      <c r="C57" s="216" t="s">
        <v>461</v>
      </c>
      <c r="D57" s="376"/>
      <c r="E57" s="217" t="s">
        <v>285</v>
      </c>
      <c r="F57" s="321">
        <f t="shared" si="5"/>
        <v>9.3</v>
      </c>
      <c r="G57" s="321">
        <f>SUM(G58)</f>
        <v>9.3</v>
      </c>
      <c r="H57" s="321">
        <f aca="true" t="shared" si="6" ref="H57:H62">P57</f>
        <v>0</v>
      </c>
    </row>
    <row r="58" spans="1:8" ht="12.75">
      <c r="A58" s="376"/>
      <c r="B58" s="216"/>
      <c r="C58" s="376"/>
      <c r="D58" s="216" t="s">
        <v>25</v>
      </c>
      <c r="E58" s="217" t="s">
        <v>26</v>
      </c>
      <c r="F58" s="321">
        <f t="shared" si="5"/>
        <v>9.3</v>
      </c>
      <c r="G58" s="299">
        <v>9.3</v>
      </c>
      <c r="H58" s="299">
        <f t="shared" si="6"/>
        <v>0</v>
      </c>
    </row>
    <row r="59" spans="1:8" s="228" customFormat="1" ht="25.5">
      <c r="A59" s="216"/>
      <c r="B59" s="376"/>
      <c r="C59" s="216" t="s">
        <v>462</v>
      </c>
      <c r="D59" s="376"/>
      <c r="E59" s="217" t="s">
        <v>286</v>
      </c>
      <c r="F59" s="321">
        <f t="shared" si="5"/>
        <v>30</v>
      </c>
      <c r="G59" s="321">
        <f>SUM(G60)</f>
        <v>30</v>
      </c>
      <c r="H59" s="321">
        <f t="shared" si="6"/>
        <v>0</v>
      </c>
    </row>
    <row r="60" spans="1:8" ht="25.5">
      <c r="A60" s="376"/>
      <c r="B60" s="216"/>
      <c r="C60" s="376"/>
      <c r="D60" s="216" t="s">
        <v>24</v>
      </c>
      <c r="E60" s="223" t="s">
        <v>604</v>
      </c>
      <c r="F60" s="321">
        <f t="shared" si="5"/>
        <v>30</v>
      </c>
      <c r="G60" s="299">
        <v>30</v>
      </c>
      <c r="H60" s="299">
        <f t="shared" si="6"/>
        <v>0</v>
      </c>
    </row>
    <row r="61" spans="1:8" s="228" customFormat="1" ht="12.75">
      <c r="A61" s="219"/>
      <c r="B61" s="271"/>
      <c r="C61" s="219" t="s">
        <v>628</v>
      </c>
      <c r="D61" s="219"/>
      <c r="E61" s="223" t="s">
        <v>629</v>
      </c>
      <c r="F61" s="322">
        <f>G61+H61</f>
        <v>30</v>
      </c>
      <c r="G61" s="322">
        <f>SUM(G62)</f>
        <v>30</v>
      </c>
      <c r="H61" s="322">
        <f t="shared" si="6"/>
        <v>0</v>
      </c>
    </row>
    <row r="62" spans="1:8" ht="25.5">
      <c r="A62" s="271"/>
      <c r="B62" s="219"/>
      <c r="C62" s="271"/>
      <c r="D62" s="216" t="s">
        <v>24</v>
      </c>
      <c r="E62" s="223" t="s">
        <v>604</v>
      </c>
      <c r="F62" s="322">
        <f>G62+H62</f>
        <v>30</v>
      </c>
      <c r="G62" s="300">
        <v>30</v>
      </c>
      <c r="H62" s="300">
        <f t="shared" si="6"/>
        <v>0</v>
      </c>
    </row>
    <row r="63" spans="1:8" ht="12.75">
      <c r="A63" s="245"/>
      <c r="B63" s="245" t="s">
        <v>344</v>
      </c>
      <c r="C63" s="242"/>
      <c r="D63" s="242"/>
      <c r="E63" s="428" t="s">
        <v>345</v>
      </c>
      <c r="F63" s="321">
        <f t="shared" si="5"/>
        <v>88.3</v>
      </c>
      <c r="G63" s="321">
        <f>SUM(G64)</f>
        <v>0</v>
      </c>
      <c r="H63" s="321">
        <f>SUM(H64)</f>
        <v>88.3</v>
      </c>
    </row>
    <row r="64" spans="1:8" ht="25.5">
      <c r="A64" s="245"/>
      <c r="B64" s="245" t="s">
        <v>346</v>
      </c>
      <c r="C64" s="242"/>
      <c r="D64" s="242"/>
      <c r="E64" s="223" t="s">
        <v>601</v>
      </c>
      <c r="F64" s="321">
        <f t="shared" si="5"/>
        <v>88.3</v>
      </c>
      <c r="G64" s="321">
        <f>SUM(G65)</f>
        <v>0</v>
      </c>
      <c r="H64" s="321">
        <f>SUM(H65)</f>
        <v>88.3</v>
      </c>
    </row>
    <row r="65" spans="1:8" ht="12.75">
      <c r="A65" s="376"/>
      <c r="B65" s="216"/>
      <c r="C65" s="219" t="s">
        <v>455</v>
      </c>
      <c r="D65" s="418"/>
      <c r="E65" s="429" t="s">
        <v>272</v>
      </c>
      <c r="F65" s="321">
        <f t="shared" si="5"/>
        <v>88.3</v>
      </c>
      <c r="G65" s="321">
        <f>SUM(G67)</f>
        <v>0</v>
      </c>
      <c r="H65" s="321">
        <f>SUM(H67)</f>
        <v>88.3</v>
      </c>
    </row>
    <row r="66" spans="1:8" ht="25.5">
      <c r="A66" s="376"/>
      <c r="B66" s="216"/>
      <c r="C66" s="219" t="s">
        <v>481</v>
      </c>
      <c r="D66" s="219"/>
      <c r="E66" s="221" t="s">
        <v>287</v>
      </c>
      <c r="F66" s="321">
        <f t="shared" si="5"/>
        <v>88.3</v>
      </c>
      <c r="G66" s="321">
        <f>SUM(G67)</f>
        <v>0</v>
      </c>
      <c r="H66" s="321">
        <f>SUM(H67)</f>
        <v>88.3</v>
      </c>
    </row>
    <row r="67" spans="1:8" s="228" customFormat="1" ht="25.5">
      <c r="A67" s="219"/>
      <c r="B67" s="271"/>
      <c r="C67" s="219" t="s">
        <v>600</v>
      </c>
      <c r="D67" s="418"/>
      <c r="E67" s="284" t="s">
        <v>347</v>
      </c>
      <c r="F67" s="322">
        <f t="shared" si="5"/>
        <v>88.3</v>
      </c>
      <c r="G67" s="322">
        <f>SUM(G68:G69)</f>
        <v>0</v>
      </c>
      <c r="H67" s="322">
        <f>SUM(H68:H69)</f>
        <v>88.3</v>
      </c>
    </row>
    <row r="68" spans="1:8" ht="51">
      <c r="A68" s="271"/>
      <c r="B68" s="219"/>
      <c r="C68" s="271"/>
      <c r="D68" s="216" t="s">
        <v>23</v>
      </c>
      <c r="E68" s="217" t="s">
        <v>274</v>
      </c>
      <c r="F68" s="322">
        <f t="shared" si="5"/>
        <v>83.8</v>
      </c>
      <c r="G68" s="300">
        <v>0</v>
      </c>
      <c r="H68" s="300">
        <v>83.8</v>
      </c>
    </row>
    <row r="69" spans="1:8" ht="25.5">
      <c r="A69" s="271"/>
      <c r="B69" s="219"/>
      <c r="C69" s="271"/>
      <c r="D69" s="216" t="s">
        <v>24</v>
      </c>
      <c r="E69" s="223" t="s">
        <v>604</v>
      </c>
      <c r="F69" s="322">
        <f t="shared" si="5"/>
        <v>4.5</v>
      </c>
      <c r="G69" s="300">
        <v>0</v>
      </c>
      <c r="H69" s="300">
        <v>4.5</v>
      </c>
    </row>
    <row r="70" spans="1:8" ht="12.75">
      <c r="A70" s="245"/>
      <c r="B70" s="245" t="s">
        <v>164</v>
      </c>
      <c r="C70" s="245"/>
      <c r="D70" s="245"/>
      <c r="E70" s="428" t="s">
        <v>172</v>
      </c>
      <c r="F70" s="321">
        <f t="shared" si="5"/>
        <v>300</v>
      </c>
      <c r="G70" s="321">
        <f>SUM(G71,G90,G102)</f>
        <v>300</v>
      </c>
      <c r="H70" s="321">
        <f>P70</f>
        <v>0</v>
      </c>
    </row>
    <row r="71" spans="1:8" ht="25.5">
      <c r="A71" s="245"/>
      <c r="B71" s="271" t="s">
        <v>387</v>
      </c>
      <c r="C71" s="219"/>
      <c r="D71" s="219"/>
      <c r="E71" s="223" t="s">
        <v>390</v>
      </c>
      <c r="F71" s="321">
        <f aca="true" t="shared" si="7" ref="F71:F77">G71+H71</f>
        <v>10</v>
      </c>
      <c r="G71" s="321">
        <f>SUM(G72)</f>
        <v>10</v>
      </c>
      <c r="H71" s="321">
        <f>P71</f>
        <v>0</v>
      </c>
    </row>
    <row r="72" spans="1:8" ht="25.5">
      <c r="A72" s="376"/>
      <c r="B72" s="216"/>
      <c r="C72" s="224" t="s">
        <v>485</v>
      </c>
      <c r="D72" s="224"/>
      <c r="E72" s="223" t="s">
        <v>377</v>
      </c>
      <c r="F72" s="321">
        <f t="shared" si="7"/>
        <v>10</v>
      </c>
      <c r="G72" s="321">
        <f>SUM(G73)</f>
        <v>10</v>
      </c>
      <c r="H72" s="321">
        <f>SUM(H73)</f>
        <v>0</v>
      </c>
    </row>
    <row r="73" spans="1:8" ht="51">
      <c r="A73" s="376"/>
      <c r="B73" s="216"/>
      <c r="C73" s="430" t="s">
        <v>490</v>
      </c>
      <c r="D73" s="219"/>
      <c r="E73" s="221" t="s">
        <v>562</v>
      </c>
      <c r="F73" s="321">
        <f t="shared" si="7"/>
        <v>10</v>
      </c>
      <c r="G73" s="321">
        <f>SUM(G74,G81)</f>
        <v>10</v>
      </c>
      <c r="H73" s="321">
        <f>SUM(H74,H81)</f>
        <v>0</v>
      </c>
    </row>
    <row r="74" spans="1:8" s="228" customFormat="1" ht="38.25">
      <c r="A74" s="219"/>
      <c r="B74" s="271"/>
      <c r="C74" s="410" t="str">
        <f>'5 - распред. по ст. 2019'!A23</f>
        <v>01 2 01 00000</v>
      </c>
      <c r="D74" s="224"/>
      <c r="E74" s="223" t="str">
        <f>'5 - распред. по ст. 2019'!C23</f>
        <v>Основное мероприятие "Организация и проведение мероприятий по защите населения и территории Чекменевского сельского поселения от чрезвычайных ситуаций природного и техногенного характера"</v>
      </c>
      <c r="F74" s="322">
        <f t="shared" si="7"/>
        <v>10</v>
      </c>
      <c r="G74" s="322">
        <f>SUM(G75,G77,G79)</f>
        <v>10</v>
      </c>
      <c r="H74" s="322">
        <f>SUM(H75,H77,H79)</f>
        <v>0</v>
      </c>
    </row>
    <row r="75" spans="1:8" s="228" customFormat="1" ht="38.25">
      <c r="A75" s="219"/>
      <c r="B75" s="271"/>
      <c r="C75" s="410" t="str">
        <f>'5 - распред. по ст. 2019'!A24</f>
        <v>01 2 01 2Б030</v>
      </c>
      <c r="D75" s="224"/>
      <c r="E75" s="223" t="str">
        <f>'5 - распред. по ст. 2019'!C24</f>
        <v>Организация оснащения населенных пунктов Чекменевского сельского поселения средствами оповещения,  тематическими указателями и знаками</v>
      </c>
      <c r="F75" s="322">
        <f>G75+H75</f>
        <v>10</v>
      </c>
      <c r="G75" s="322">
        <f>SUM(G76)</f>
        <v>10</v>
      </c>
      <c r="H75" s="322">
        <f>SUM(H76)</f>
        <v>0</v>
      </c>
    </row>
    <row r="76" spans="1:8" ht="25.5">
      <c r="A76" s="271"/>
      <c r="B76" s="219"/>
      <c r="C76" s="224"/>
      <c r="D76" s="219" t="s">
        <v>24</v>
      </c>
      <c r="E76" s="223" t="s">
        <v>604</v>
      </c>
      <c r="F76" s="322">
        <f t="shared" si="7"/>
        <v>10</v>
      </c>
      <c r="G76" s="540">
        <f>'5 - распред. по ст. 2019'!E25</f>
        <v>10</v>
      </c>
      <c r="H76" s="299">
        <v>0</v>
      </c>
    </row>
    <row r="77" spans="1:8" s="228" customFormat="1" ht="12.75" hidden="1">
      <c r="A77" s="219"/>
      <c r="B77" s="271"/>
      <c r="C77" s="410" t="str">
        <f>'5 - распред. по ст. 2019'!A26</f>
        <v>01 2 01 2Б040</v>
      </c>
      <c r="D77" s="224"/>
      <c r="E77" s="223" t="str">
        <f>'5 - распред. по ст. 2019'!C26</f>
        <v>Организация обучения населения правилам поведения в ЧС</v>
      </c>
      <c r="F77" s="322">
        <f t="shared" si="7"/>
        <v>0</v>
      </c>
      <c r="G77" s="322">
        <f>SUM(G78)</f>
        <v>0</v>
      </c>
      <c r="H77" s="322">
        <f>SUM(H78)</f>
        <v>0</v>
      </c>
    </row>
    <row r="78" spans="1:8" ht="25.5" hidden="1">
      <c r="A78" s="271"/>
      <c r="B78" s="219"/>
      <c r="C78" s="224"/>
      <c r="D78" s="219" t="s">
        <v>24</v>
      </c>
      <c r="E78" s="223" t="s">
        <v>604</v>
      </c>
      <c r="F78" s="322">
        <f>G78+H78</f>
        <v>0</v>
      </c>
      <c r="G78" s="411">
        <f>'5 - распред. по ст. 2019'!E27</f>
        <v>0</v>
      </c>
      <c r="H78" s="299">
        <v>0</v>
      </c>
    </row>
    <row r="79" spans="1:8" s="228" customFormat="1" ht="38.25" hidden="1">
      <c r="A79" s="219"/>
      <c r="B79" s="271"/>
      <c r="C79" s="410" t="str">
        <f>'5 - распред. по ст. 2019'!A28</f>
        <v>01 2 01 2Б050</v>
      </c>
      <c r="D79" s="224"/>
      <c r="E79" s="223" t="str">
        <f>'5 - распред. по ст. 2019'!C28</f>
        <v>Организация обучения руководителей и должностных лиц по ЧС организаций и предприятий, расположенных на территории Чекменевского сельского поселения</v>
      </c>
      <c r="F79" s="322">
        <f>G79+H79</f>
        <v>0</v>
      </c>
      <c r="G79" s="322">
        <f>SUM(G80)</f>
        <v>0</v>
      </c>
      <c r="H79" s="322">
        <f>SUM(H80)</f>
        <v>0</v>
      </c>
    </row>
    <row r="80" spans="1:8" ht="25.5" hidden="1">
      <c r="A80" s="271"/>
      <c r="B80" s="219"/>
      <c r="C80" s="224"/>
      <c r="D80" s="219" t="s">
        <v>24</v>
      </c>
      <c r="E80" s="223" t="s">
        <v>604</v>
      </c>
      <c r="F80" s="322">
        <f>G80+H80</f>
        <v>0</v>
      </c>
      <c r="G80" s="534">
        <f>'5 - распред. по ст. 2019'!E29</f>
        <v>0</v>
      </c>
      <c r="H80" s="299">
        <v>0</v>
      </c>
    </row>
    <row r="81" spans="1:8" s="228" customFormat="1" ht="38.25" hidden="1">
      <c r="A81" s="219"/>
      <c r="B81" s="271"/>
      <c r="C81" s="410" t="str">
        <f>'5 - распред. по ст. 2019'!A30</f>
        <v>01 2 02 00000</v>
      </c>
      <c r="D81" s="224"/>
      <c r="E81" s="223" t="str">
        <f>'5 - распред. по ст. 2019'!C30</f>
        <v>Основное мероприятие "Организация и проведение мероприятий по гражданской обороне и мобилизационной подготовке на территории Чекменевского сельского поселения"</v>
      </c>
      <c r="F81" s="322">
        <f aca="true" t="shared" si="8" ref="F81:F107">G81+H81</f>
        <v>0</v>
      </c>
      <c r="G81" s="322">
        <f>SUM(G82,G84,G86,G88)</f>
        <v>0</v>
      </c>
      <c r="H81" s="322">
        <f>SUM(H82,H84,H86,H88)</f>
        <v>0</v>
      </c>
    </row>
    <row r="82" spans="1:8" s="228" customFormat="1" ht="12.75" hidden="1">
      <c r="A82" s="219"/>
      <c r="B82" s="271"/>
      <c r="C82" s="410" t="str">
        <f>'5 - распред. по ст. 2019'!A31</f>
        <v>01 2 02 2Б060</v>
      </c>
      <c r="D82" s="224"/>
      <c r="E82" s="223" t="str">
        <f>'5 - распред. по ст. 2019'!C31</f>
        <v>Приобретение и распространение тематических материалов по ГО  </v>
      </c>
      <c r="F82" s="322">
        <f>G82+H82</f>
        <v>0</v>
      </c>
      <c r="G82" s="322">
        <f>SUM(G83)</f>
        <v>0</v>
      </c>
      <c r="H82" s="322">
        <f>P82</f>
        <v>0</v>
      </c>
    </row>
    <row r="83" spans="1:8" ht="25.5" hidden="1">
      <c r="A83" s="271"/>
      <c r="B83" s="219"/>
      <c r="C83" s="224"/>
      <c r="D83" s="219" t="s">
        <v>24</v>
      </c>
      <c r="E83" s="223" t="s">
        <v>604</v>
      </c>
      <c r="F83" s="322">
        <f t="shared" si="8"/>
        <v>0</v>
      </c>
      <c r="G83" s="534">
        <f>'5 - распред. по ст. 2019'!E32</f>
        <v>0</v>
      </c>
      <c r="H83" s="299">
        <v>0</v>
      </c>
    </row>
    <row r="84" spans="1:8" s="228" customFormat="1" ht="38.25" hidden="1">
      <c r="A84" s="219"/>
      <c r="B84" s="271"/>
      <c r="C84" s="410" t="str">
        <f>'5 - распред. по ст. 2019'!A33</f>
        <v>01 2 02 2Б070</v>
      </c>
      <c r="D84" s="224"/>
      <c r="E84" s="223" t="str">
        <f>'5 - распред. по ст. 2019'!C33</f>
        <v>Организация обучения населения Чекменевского сельского поселения  вопросам ГО, правилам поведения и действиям в условиях мобилизации</v>
      </c>
      <c r="F84" s="322">
        <f t="shared" si="8"/>
        <v>0</v>
      </c>
      <c r="G84" s="322">
        <f>SUM(G85)</f>
        <v>0</v>
      </c>
      <c r="H84" s="322">
        <f>SUM(H85)</f>
        <v>0</v>
      </c>
    </row>
    <row r="85" spans="1:8" ht="25.5" hidden="1">
      <c r="A85" s="271"/>
      <c r="B85" s="219"/>
      <c r="C85" s="271"/>
      <c r="D85" s="219" t="s">
        <v>24</v>
      </c>
      <c r="E85" s="223" t="s">
        <v>604</v>
      </c>
      <c r="F85" s="322">
        <f t="shared" si="8"/>
        <v>0</v>
      </c>
      <c r="G85" s="534">
        <f>'5 - распред. по ст. 2019'!E34</f>
        <v>0</v>
      </c>
      <c r="H85" s="299">
        <v>0</v>
      </c>
    </row>
    <row r="86" spans="1:8" s="228" customFormat="1" ht="38.25" hidden="1">
      <c r="A86" s="219"/>
      <c r="B86" s="271"/>
      <c r="C86" s="410" t="str">
        <f>'5 - распред. по ст. 2019'!A35</f>
        <v>01 2 02 2Б080</v>
      </c>
      <c r="D86" s="224"/>
      <c r="E86" s="223" t="str">
        <f>'5 - распред. по ст. 2019'!C35</f>
        <v>Обучение руководителей, должностных лиц по вопросам ГО организаций и предприятий, расположенных на территории Чекменевского сельского поселения</v>
      </c>
      <c r="F86" s="322">
        <f>G86+H86</f>
        <v>0</v>
      </c>
      <c r="G86" s="322">
        <f>SUM(G87)</f>
        <v>0</v>
      </c>
      <c r="H86" s="322">
        <f>SUM(H87)</f>
        <v>0</v>
      </c>
    </row>
    <row r="87" spans="1:8" ht="25.5" hidden="1">
      <c r="A87" s="271"/>
      <c r="B87" s="219"/>
      <c r="C87" s="271"/>
      <c r="D87" s="219" t="s">
        <v>24</v>
      </c>
      <c r="E87" s="223" t="s">
        <v>604</v>
      </c>
      <c r="F87" s="322">
        <f>G87+H87</f>
        <v>0</v>
      </c>
      <c r="G87" s="534">
        <f>'5 - распред. по ст. 2019'!E36</f>
        <v>0</v>
      </c>
      <c r="H87" s="299">
        <v>0</v>
      </c>
    </row>
    <row r="88" spans="1:8" s="228" customFormat="1" ht="38.25" hidden="1">
      <c r="A88" s="219"/>
      <c r="B88" s="271"/>
      <c r="C88" s="410" t="str">
        <f>'5 - распред. по ст. 2019'!A37</f>
        <v>01 2 02 2Б090</v>
      </c>
      <c r="D88" s="224"/>
      <c r="E88" s="223" t="str">
        <f>'5 - распред. по ст. 2019'!C37</f>
        <v>Организация и осуществление мероприятий по мобилизационной подготовке муниципальных предприятий и учреждений, находящихся на территории Чекменевского сельского поселения</v>
      </c>
      <c r="F88" s="322">
        <f>G88+H88</f>
        <v>0</v>
      </c>
      <c r="G88" s="322">
        <f>SUM(G89)</f>
        <v>0</v>
      </c>
      <c r="H88" s="322">
        <f>SUM(H89)</f>
        <v>0</v>
      </c>
    </row>
    <row r="89" spans="1:8" ht="25.5" hidden="1">
      <c r="A89" s="271"/>
      <c r="B89" s="219"/>
      <c r="C89" s="271"/>
      <c r="D89" s="219" t="s">
        <v>24</v>
      </c>
      <c r="E89" s="223" t="s">
        <v>604</v>
      </c>
      <c r="F89" s="322">
        <f>G89+H89</f>
        <v>0</v>
      </c>
      <c r="G89" s="534">
        <f>'5 - распред. по ст. 2019'!E38</f>
        <v>0</v>
      </c>
      <c r="H89" s="299">
        <v>0</v>
      </c>
    </row>
    <row r="90" spans="1:8" ht="12.75">
      <c r="A90" s="245"/>
      <c r="B90" s="243" t="s">
        <v>159</v>
      </c>
      <c r="C90" s="243"/>
      <c r="D90" s="243"/>
      <c r="E90" s="431" t="s">
        <v>160</v>
      </c>
      <c r="F90" s="321">
        <f t="shared" si="8"/>
        <v>280</v>
      </c>
      <c r="G90" s="321">
        <f>SUM(G91)</f>
        <v>280</v>
      </c>
      <c r="H90" s="321">
        <f>P90</f>
        <v>0</v>
      </c>
    </row>
    <row r="91" spans="1:8" s="285" customFormat="1" ht="25.5">
      <c r="A91" s="376"/>
      <c r="B91" s="216"/>
      <c r="C91" s="224" t="s">
        <v>485</v>
      </c>
      <c r="D91" s="224"/>
      <c r="E91" s="223" t="s">
        <v>377</v>
      </c>
      <c r="F91" s="321">
        <f t="shared" si="8"/>
        <v>280</v>
      </c>
      <c r="G91" s="321">
        <f>SUM(G92)</f>
        <v>280</v>
      </c>
      <c r="H91" s="321">
        <f>SUM(H92)</f>
        <v>0</v>
      </c>
    </row>
    <row r="92" spans="1:8" ht="25.5">
      <c r="A92" s="376"/>
      <c r="B92" s="216"/>
      <c r="C92" s="224" t="s">
        <v>486</v>
      </c>
      <c r="D92" s="224"/>
      <c r="E92" s="223" t="str">
        <f>'5 - распред. по ст. 2019'!C12</f>
        <v>Подпрограмма "Защита населения и территории Чекменевского сельского поселения от пожаров"</v>
      </c>
      <c r="F92" s="321">
        <f t="shared" si="8"/>
        <v>280</v>
      </c>
      <c r="G92" s="321">
        <f>SUM(G93)</f>
        <v>280</v>
      </c>
      <c r="H92" s="321">
        <f>SUM(H93)</f>
        <v>0</v>
      </c>
    </row>
    <row r="93" spans="1:8" s="228" customFormat="1" ht="38.25">
      <c r="A93" s="219"/>
      <c r="B93" s="271"/>
      <c r="C93" s="412" t="str">
        <f>'5 - распред. по ст. 2019'!A13</f>
        <v>01 1 01 00000</v>
      </c>
      <c r="D93" s="224"/>
      <c r="E93" s="223" t="str">
        <f>'5 - распред. по ст. 2019'!C13</f>
        <v>Основное мероприятие "Обеспечение первичных мер пожарной безопасности в границах населенных пунктов Чекменевского сельского поселения"</v>
      </c>
      <c r="F93" s="322">
        <f t="shared" si="8"/>
        <v>280</v>
      </c>
      <c r="G93" s="322">
        <f>SUM(G94,G96,G98,G100)</f>
        <v>280</v>
      </c>
      <c r="H93" s="322">
        <f>SUM(H94,H96,H98)</f>
        <v>0</v>
      </c>
    </row>
    <row r="94" spans="1:8" s="228" customFormat="1" ht="51">
      <c r="A94" s="219"/>
      <c r="B94" s="271"/>
      <c r="C94" s="412" t="str">
        <f>'5 - распред. по ст. 2019'!A14</f>
        <v>01 1 01 2Б010</v>
      </c>
      <c r="D94" s="224"/>
      <c r="E94" s="223" t="str">
        <f>'5 - распред. по ст. 2019'!C14</f>
        <v>Организация и проведение мероприятий по профилактике пожаров и чрезвычайных ситуаций (приобретение и распространение противопожарного инвентаря, содержание емкости для подвоза воды в исправном состоянии и готовности для выезда)</v>
      </c>
      <c r="F94" s="322">
        <f>G94+H94</f>
        <v>280</v>
      </c>
      <c r="G94" s="322">
        <f>SUM(G95)</f>
        <v>280</v>
      </c>
      <c r="H94" s="322">
        <f>P94</f>
        <v>0</v>
      </c>
    </row>
    <row r="95" spans="1:8" ht="25.5">
      <c r="A95" s="271"/>
      <c r="B95" s="219"/>
      <c r="C95" s="271"/>
      <c r="D95" s="219" t="s">
        <v>24</v>
      </c>
      <c r="E95" s="223" t="s">
        <v>604</v>
      </c>
      <c r="F95" s="322">
        <f t="shared" si="8"/>
        <v>280</v>
      </c>
      <c r="G95" s="540">
        <f>'5 - распред. по ст. 2019'!E15</f>
        <v>280</v>
      </c>
      <c r="H95" s="300">
        <f>'5 - распред. по ст. 2019'!F15</f>
        <v>0</v>
      </c>
    </row>
    <row r="96" spans="1:8" s="228" customFormat="1" ht="25.5" hidden="1">
      <c r="A96" s="219"/>
      <c r="B96" s="271"/>
      <c r="C96" s="412" t="str">
        <f>'5 - распред. по ст. 2019'!A16</f>
        <v>01 1 01 2Б020</v>
      </c>
      <c r="D96" s="224"/>
      <c r="E96" s="223" t="str">
        <f>'5 - распред. по ст. 2019'!C16</f>
        <v>Организация обучения населения, руководителей и должностных лиц мерам пожарной безопасности</v>
      </c>
      <c r="F96" s="322">
        <f t="shared" si="8"/>
        <v>0</v>
      </c>
      <c r="G96" s="322">
        <f>SUM(G97)</f>
        <v>0</v>
      </c>
      <c r="H96" s="322">
        <f>P96</f>
        <v>0</v>
      </c>
    </row>
    <row r="97" spans="1:8" ht="25.5" hidden="1">
      <c r="A97" s="271"/>
      <c r="B97" s="219"/>
      <c r="C97" s="271"/>
      <c r="D97" s="219" t="s">
        <v>24</v>
      </c>
      <c r="E97" s="223" t="s">
        <v>604</v>
      </c>
      <c r="F97" s="322">
        <f>G97+H97</f>
        <v>0</v>
      </c>
      <c r="G97" s="534">
        <f>'5 - распред. по ст. 2019'!E17</f>
        <v>0</v>
      </c>
      <c r="H97" s="300">
        <f>'5 - распред. по ст. 2019'!F17</f>
        <v>0</v>
      </c>
    </row>
    <row r="98" spans="1:8" s="228" customFormat="1" ht="12.75" hidden="1">
      <c r="A98" s="219"/>
      <c r="B98" s="271"/>
      <c r="C98" s="412" t="str">
        <f>'5 - распред. по ст. 2019'!A18</f>
        <v>01 1 01 2Б120</v>
      </c>
      <c r="D98" s="224"/>
      <c r="E98" s="223" t="str">
        <f>'5 - распред. по ст. 2019'!C18</f>
        <v>Устройство подъездных путей к пожарному водоему д. Конино</v>
      </c>
      <c r="F98" s="322">
        <f>G98+H98</f>
        <v>0</v>
      </c>
      <c r="G98" s="322">
        <f>SUM(G99)</f>
        <v>0</v>
      </c>
      <c r="H98" s="322">
        <f>P98</f>
        <v>0</v>
      </c>
    </row>
    <row r="99" spans="1:8" ht="25.5" hidden="1">
      <c r="A99" s="271"/>
      <c r="B99" s="219"/>
      <c r="C99" s="271"/>
      <c r="D99" s="219" t="s">
        <v>24</v>
      </c>
      <c r="E99" s="223" t="s">
        <v>604</v>
      </c>
      <c r="F99" s="322">
        <f>G99+H99</f>
        <v>0</v>
      </c>
      <c r="G99" s="540">
        <f>'5 - распред. по ст. 2019'!E19</f>
        <v>0</v>
      </c>
      <c r="H99" s="300">
        <f>'5 - распред. по ст. 2019'!F19</f>
        <v>0</v>
      </c>
    </row>
    <row r="100" spans="1:8" s="228" customFormat="1" ht="12.75" hidden="1">
      <c r="A100" s="219"/>
      <c r="B100" s="271"/>
      <c r="C100" s="412" t="str">
        <f>'5 - распред. по ст. 2019'!A20</f>
        <v>01 1 01 2Б130</v>
      </c>
      <c r="D100" s="224"/>
      <c r="E100" s="223" t="str">
        <f>'5 - распред. по ст. 2019'!C20</f>
        <v>Устройство подъездных путей к пожарному водоему д. Жарены</v>
      </c>
      <c r="F100" s="322">
        <f>G100+H100</f>
        <v>0</v>
      </c>
      <c r="G100" s="322">
        <f>SUM(G101)</f>
        <v>0</v>
      </c>
      <c r="H100" s="322">
        <f>P100</f>
        <v>0</v>
      </c>
    </row>
    <row r="101" spans="1:8" ht="25.5" hidden="1">
      <c r="A101" s="271"/>
      <c r="B101" s="219"/>
      <c r="C101" s="271"/>
      <c r="D101" s="219" t="s">
        <v>24</v>
      </c>
      <c r="E101" s="223" t="s">
        <v>604</v>
      </c>
      <c r="F101" s="322">
        <f>G101+H101</f>
        <v>0</v>
      </c>
      <c r="G101" s="540">
        <f>'5 - распред. по ст. 2019'!E21</f>
        <v>0</v>
      </c>
      <c r="H101" s="300">
        <f>'5 - распред. по ст. 2019'!F21</f>
        <v>0</v>
      </c>
    </row>
    <row r="102" spans="1:8" ht="25.5">
      <c r="A102" s="245"/>
      <c r="B102" s="271" t="s">
        <v>388</v>
      </c>
      <c r="C102" s="224"/>
      <c r="D102" s="377"/>
      <c r="E102" s="432" t="s">
        <v>389</v>
      </c>
      <c r="F102" s="321">
        <f t="shared" si="8"/>
        <v>10</v>
      </c>
      <c r="G102" s="321">
        <f>SUM(G103)</f>
        <v>10</v>
      </c>
      <c r="H102" s="321">
        <f>P102</f>
        <v>0</v>
      </c>
    </row>
    <row r="103" spans="1:8" s="285" customFormat="1" ht="25.5">
      <c r="A103" s="376"/>
      <c r="B103" s="216"/>
      <c r="C103" s="224" t="s">
        <v>485</v>
      </c>
      <c r="D103" s="224"/>
      <c r="E103" s="223" t="s">
        <v>377</v>
      </c>
      <c r="F103" s="321">
        <f t="shared" si="8"/>
        <v>10</v>
      </c>
      <c r="G103" s="321">
        <f>SUM(G104)</f>
        <v>10</v>
      </c>
      <c r="H103" s="321">
        <f>SUM(H104)</f>
        <v>0</v>
      </c>
    </row>
    <row r="104" spans="1:8" ht="25.5">
      <c r="A104" s="376"/>
      <c r="B104" s="216"/>
      <c r="C104" s="224" t="s">
        <v>492</v>
      </c>
      <c r="D104" s="224"/>
      <c r="E104" s="223" t="str">
        <f>'5 - распред. по ст. 2019'!C39</f>
        <v>Подпрограмма "Повышение безопасности людей на водных объектах на территории Чекменевского сельского поселения"</v>
      </c>
      <c r="F104" s="321">
        <f t="shared" si="8"/>
        <v>10</v>
      </c>
      <c r="G104" s="321">
        <f>SUM(G105)</f>
        <v>10</v>
      </c>
      <c r="H104" s="321">
        <f>SUM(H105)</f>
        <v>0</v>
      </c>
    </row>
    <row r="105" spans="1:8" s="228" customFormat="1" ht="51">
      <c r="A105" s="219"/>
      <c r="B105" s="271"/>
      <c r="C105" s="224" t="s">
        <v>493</v>
      </c>
      <c r="D105" s="224"/>
      <c r="E105" s="223" t="str">
        <f>'5 - распред. по ст. 2019'!C40</f>
        <v>Основное мероприятие "Организация и проведение профилактической работы по обеспечению безопасности людей на водных объектах, охране их жизни и здоровья на территории Чекменевского сельского поселения"</v>
      </c>
      <c r="F105" s="322">
        <f t="shared" si="8"/>
        <v>10</v>
      </c>
      <c r="G105" s="322">
        <f>SUM(G107)</f>
        <v>10</v>
      </c>
      <c r="H105" s="322">
        <f>P105</f>
        <v>0</v>
      </c>
    </row>
    <row r="106" spans="1:8" s="228" customFormat="1" ht="38.25">
      <c r="A106" s="219"/>
      <c r="B106" s="271"/>
      <c r="C106" s="413" t="str">
        <f>'5 - распред. по ст. 2019'!A41</f>
        <v>01 3 01 2Б100</v>
      </c>
      <c r="D106" s="224"/>
      <c r="E106" s="223" t="str">
        <f>'5 - распред. по ст. 2019'!C41</f>
        <v>Приобретение и распространение тематических материалов по обеспечению безопасности людей на водных объектах, охране их жизни и здоровья на территории Чекменевского сельского поселения</v>
      </c>
      <c r="F106" s="322">
        <f>G106+H106</f>
        <v>10</v>
      </c>
      <c r="G106" s="322">
        <f>SUM(G107)</f>
        <v>10</v>
      </c>
      <c r="H106" s="322">
        <f>P106</f>
        <v>0</v>
      </c>
    </row>
    <row r="107" spans="1:8" ht="25.5">
      <c r="A107" s="271"/>
      <c r="B107" s="219"/>
      <c r="C107" s="271"/>
      <c r="D107" s="219" t="s">
        <v>24</v>
      </c>
      <c r="E107" s="223" t="s">
        <v>604</v>
      </c>
      <c r="F107" s="322">
        <f t="shared" si="8"/>
        <v>10</v>
      </c>
      <c r="G107" s="540">
        <f>'5 - распред. по ст. 2019'!E42</f>
        <v>10</v>
      </c>
      <c r="H107" s="300">
        <f>P107</f>
        <v>0</v>
      </c>
    </row>
    <row r="108" spans="1:8" ht="12.75">
      <c r="A108" s="245"/>
      <c r="B108" s="433" t="s">
        <v>173</v>
      </c>
      <c r="C108" s="234"/>
      <c r="D108" s="434"/>
      <c r="E108" s="433" t="s">
        <v>174</v>
      </c>
      <c r="F108" s="321">
        <f>SUM(F109+F139)</f>
        <v>1559.3000000000002</v>
      </c>
      <c r="G108" s="321">
        <f>SUM(G109+G139)</f>
        <v>1559.3000000000002</v>
      </c>
      <c r="H108" s="321">
        <f>SUM(H109+H139)</f>
        <v>0</v>
      </c>
    </row>
    <row r="109" spans="1:8" ht="12.75">
      <c r="A109" s="245"/>
      <c r="B109" s="433" t="s">
        <v>58</v>
      </c>
      <c r="C109" s="234"/>
      <c r="D109" s="434"/>
      <c r="E109" s="433" t="s">
        <v>100</v>
      </c>
      <c r="F109" s="321">
        <f aca="true" t="shared" si="9" ref="F109:F133">G109+H109</f>
        <v>1509.3000000000002</v>
      </c>
      <c r="G109" s="321">
        <f>SUM(G110,G130)</f>
        <v>1509.3000000000002</v>
      </c>
      <c r="H109" s="321">
        <f>SUM(H110,H130)</f>
        <v>0</v>
      </c>
    </row>
    <row r="110" spans="1:8" ht="45">
      <c r="A110" s="245"/>
      <c r="B110" s="433"/>
      <c r="C110" s="224" t="s">
        <v>643</v>
      </c>
      <c r="D110" s="224"/>
      <c r="E110" s="444" t="s">
        <v>644</v>
      </c>
      <c r="F110" s="321">
        <f t="shared" si="9"/>
        <v>1509.3000000000002</v>
      </c>
      <c r="G110" s="321">
        <f>SUM(G112+G121)</f>
        <v>1509.3000000000002</v>
      </c>
      <c r="H110" s="321">
        <f>SUM(H112+H121)</f>
        <v>0</v>
      </c>
    </row>
    <row r="111" spans="1:8" ht="25.5">
      <c r="A111" s="245"/>
      <c r="B111" s="433"/>
      <c r="C111" s="224" t="s">
        <v>685</v>
      </c>
      <c r="D111" s="224"/>
      <c r="E111" s="223" t="s">
        <v>764</v>
      </c>
      <c r="F111" s="446">
        <f t="shared" si="9"/>
        <v>1509.3000000000002</v>
      </c>
      <c r="G111" s="312">
        <f>G112+G121</f>
        <v>1509.3000000000002</v>
      </c>
      <c r="H111" s="312">
        <f>H112+H121</f>
        <v>0</v>
      </c>
    </row>
    <row r="112" spans="1:8" ht="25.5">
      <c r="A112" s="245"/>
      <c r="B112" s="433"/>
      <c r="C112" s="224" t="s">
        <v>686</v>
      </c>
      <c r="D112" s="224"/>
      <c r="E112" s="223" t="s">
        <v>645</v>
      </c>
      <c r="F112" s="321">
        <f t="shared" si="9"/>
        <v>699.9</v>
      </c>
      <c r="G112" s="321">
        <f>SUM(G113+G115+G117+G119)</f>
        <v>699.9</v>
      </c>
      <c r="H112" s="321">
        <f>SUM(H113+H115+H117)</f>
        <v>0</v>
      </c>
    </row>
    <row r="113" spans="1:8" s="228" customFormat="1" ht="12.75">
      <c r="A113" s="219"/>
      <c r="B113" s="219"/>
      <c r="C113" s="224" t="s">
        <v>687</v>
      </c>
      <c r="D113" s="224"/>
      <c r="E113" s="223" t="s">
        <v>646</v>
      </c>
      <c r="F113" s="321">
        <f t="shared" si="9"/>
        <v>649.9</v>
      </c>
      <c r="G113" s="321">
        <f>SUM(G114)</f>
        <v>649.9</v>
      </c>
      <c r="H113" s="321">
        <f>SUM(H114)</f>
        <v>0</v>
      </c>
    </row>
    <row r="114" spans="1:8" ht="25.5">
      <c r="A114" s="219"/>
      <c r="B114" s="219"/>
      <c r="C114" s="224"/>
      <c r="D114" s="219" t="s">
        <v>24</v>
      </c>
      <c r="E114" s="223" t="s">
        <v>604</v>
      </c>
      <c r="F114" s="321">
        <f t="shared" si="9"/>
        <v>649.9</v>
      </c>
      <c r="G114" s="299">
        <v>649.9</v>
      </c>
      <c r="H114" s="299">
        <f>P114</f>
        <v>0</v>
      </c>
    </row>
    <row r="115" spans="1:8" s="228" customFormat="1" ht="12.75">
      <c r="A115" s="219"/>
      <c r="B115" s="219"/>
      <c r="C115" s="224" t="s">
        <v>688</v>
      </c>
      <c r="D115" s="224"/>
      <c r="E115" s="223" t="s">
        <v>648</v>
      </c>
      <c r="F115" s="321">
        <f t="shared" si="9"/>
        <v>50</v>
      </c>
      <c r="G115" s="321">
        <f>SUM(G116)</f>
        <v>50</v>
      </c>
      <c r="H115" s="321">
        <f>SUM(H116)</f>
        <v>0</v>
      </c>
    </row>
    <row r="116" spans="1:8" ht="25.5">
      <c r="A116" s="219"/>
      <c r="B116" s="219"/>
      <c r="C116" s="224"/>
      <c r="D116" s="219" t="s">
        <v>24</v>
      </c>
      <c r="E116" s="223" t="s">
        <v>604</v>
      </c>
      <c r="F116" s="321">
        <f t="shared" si="9"/>
        <v>50</v>
      </c>
      <c r="G116" s="299">
        <v>50</v>
      </c>
      <c r="H116" s="299">
        <f>P116</f>
        <v>0</v>
      </c>
    </row>
    <row r="117" spans="1:8" s="228" customFormat="1" ht="12.75" hidden="1">
      <c r="A117" s="219"/>
      <c r="B117" s="219"/>
      <c r="C117" s="224" t="s">
        <v>689</v>
      </c>
      <c r="D117" s="224"/>
      <c r="E117" s="223" t="s">
        <v>649</v>
      </c>
      <c r="F117" s="321">
        <f t="shared" si="9"/>
        <v>0</v>
      </c>
      <c r="G117" s="321">
        <f>SUM(G118)</f>
        <v>0</v>
      </c>
      <c r="H117" s="321">
        <f>SUM(H118)</f>
        <v>0</v>
      </c>
    </row>
    <row r="118" spans="1:8" ht="25.5" hidden="1">
      <c r="A118" s="219"/>
      <c r="B118" s="219"/>
      <c r="C118" s="224"/>
      <c r="D118" s="219" t="s">
        <v>24</v>
      </c>
      <c r="E118" s="223" t="s">
        <v>604</v>
      </c>
      <c r="F118" s="321">
        <f t="shared" si="9"/>
        <v>0</v>
      </c>
      <c r="G118" s="299">
        <f>200-200</f>
        <v>0</v>
      </c>
      <c r="H118" s="299">
        <f>P118</f>
        <v>0</v>
      </c>
    </row>
    <row r="119" spans="1:8" s="228" customFormat="1" ht="25.5" hidden="1">
      <c r="A119" s="219"/>
      <c r="B119" s="219"/>
      <c r="C119" s="224" t="s">
        <v>704</v>
      </c>
      <c r="D119" s="224"/>
      <c r="E119" s="223" t="s">
        <v>705</v>
      </c>
      <c r="F119" s="321">
        <f>G119+H119</f>
        <v>0</v>
      </c>
      <c r="G119" s="321">
        <f>SUM(G120)</f>
        <v>0</v>
      </c>
      <c r="H119" s="321">
        <f>SUM(H120)</f>
        <v>0</v>
      </c>
    </row>
    <row r="120" spans="1:8" ht="25.5" hidden="1">
      <c r="A120" s="219"/>
      <c r="B120" s="219"/>
      <c r="C120" s="224"/>
      <c r="D120" s="219" t="s">
        <v>24</v>
      </c>
      <c r="E120" s="223" t="s">
        <v>604</v>
      </c>
      <c r="F120" s="321">
        <f>G120+H120</f>
        <v>0</v>
      </c>
      <c r="G120" s="299"/>
      <c r="H120" s="299">
        <f>P120</f>
        <v>0</v>
      </c>
    </row>
    <row r="121" spans="1:8" ht="12.75">
      <c r="A121" s="245"/>
      <c r="B121" s="433"/>
      <c r="C121" s="224" t="s">
        <v>690</v>
      </c>
      <c r="D121" s="224"/>
      <c r="E121" s="223" t="s">
        <v>650</v>
      </c>
      <c r="F121" s="321">
        <f t="shared" si="9"/>
        <v>809.4000000000001</v>
      </c>
      <c r="G121" s="321">
        <f>SUM(G122)+G124+G128</f>
        <v>809.4000000000001</v>
      </c>
      <c r="H121" s="321">
        <f>SUM(H122)+H124+H128</f>
        <v>0</v>
      </c>
    </row>
    <row r="122" spans="1:8" s="228" customFormat="1" ht="12.75">
      <c r="A122" s="219"/>
      <c r="B122" s="219"/>
      <c r="C122" s="224" t="s">
        <v>693</v>
      </c>
      <c r="D122" s="224"/>
      <c r="E122" s="223" t="s">
        <v>651</v>
      </c>
      <c r="F122" s="321">
        <f t="shared" si="9"/>
        <v>458.90000000000003</v>
      </c>
      <c r="G122" s="321">
        <f>SUM(G123)</f>
        <v>458.90000000000003</v>
      </c>
      <c r="H122" s="321">
        <f>SUM(H123)</f>
        <v>0</v>
      </c>
    </row>
    <row r="123" spans="1:8" ht="25.5">
      <c r="A123" s="219"/>
      <c r="B123" s="219"/>
      <c r="C123" s="224"/>
      <c r="D123" s="219" t="s">
        <v>24</v>
      </c>
      <c r="E123" s="223" t="s">
        <v>604</v>
      </c>
      <c r="F123" s="321">
        <f t="shared" si="9"/>
        <v>458.90000000000003</v>
      </c>
      <c r="G123" s="299">
        <f>476.1-17.2</f>
        <v>458.90000000000003</v>
      </c>
      <c r="H123" s="299">
        <f>P123</f>
        <v>0</v>
      </c>
    </row>
    <row r="124" spans="1:8" s="228" customFormat="1" ht="12.75">
      <c r="A124" s="219"/>
      <c r="B124" s="271"/>
      <c r="C124" s="224" t="s">
        <v>760</v>
      </c>
      <c r="D124" s="219"/>
      <c r="E124" s="223" t="s">
        <v>467</v>
      </c>
      <c r="F124" s="322">
        <f aca="true" t="shared" si="10" ref="F124:F129">G124+H124</f>
        <v>350.5</v>
      </c>
      <c r="G124" s="322">
        <f>SUM(G125)</f>
        <v>350.5</v>
      </c>
      <c r="H124" s="322">
        <f>SUM(H125)</f>
        <v>0</v>
      </c>
    </row>
    <row r="125" spans="1:8" ht="12.75">
      <c r="A125" s="271"/>
      <c r="B125" s="219"/>
      <c r="C125" s="418"/>
      <c r="D125" s="219" t="s">
        <v>69</v>
      </c>
      <c r="E125" s="221" t="s">
        <v>207</v>
      </c>
      <c r="F125" s="322">
        <f t="shared" si="10"/>
        <v>350.5</v>
      </c>
      <c r="G125" s="300">
        <f>333.3+17.2</f>
        <v>350.5</v>
      </c>
      <c r="H125" s="300">
        <f>P125</f>
        <v>0</v>
      </c>
    </row>
    <row r="126" spans="1:8" ht="25.5">
      <c r="A126" s="271"/>
      <c r="B126" s="219"/>
      <c r="C126" s="418"/>
      <c r="D126" s="430"/>
      <c r="E126" s="223" t="s">
        <v>909</v>
      </c>
      <c r="F126" s="321">
        <f t="shared" si="10"/>
        <v>333.3</v>
      </c>
      <c r="G126" s="299">
        <f>333.3</f>
        <v>333.3</v>
      </c>
      <c r="H126" s="299">
        <v>0</v>
      </c>
    </row>
    <row r="127" spans="1:8" ht="25.5">
      <c r="A127" s="271"/>
      <c r="B127" s="219"/>
      <c r="C127" s="418"/>
      <c r="D127" s="430"/>
      <c r="E127" s="223" t="s">
        <v>910</v>
      </c>
      <c r="F127" s="321">
        <f t="shared" si="10"/>
        <v>17.2</v>
      </c>
      <c r="G127" s="299">
        <f>17.2</f>
        <v>17.2</v>
      </c>
      <c r="H127" s="299">
        <v>0</v>
      </c>
    </row>
    <row r="128" spans="1:8" s="228" customFormat="1" ht="38.25" hidden="1">
      <c r="A128" s="219"/>
      <c r="B128" s="271"/>
      <c r="C128" s="224" t="s">
        <v>789</v>
      </c>
      <c r="D128" s="271"/>
      <c r="E128" s="223" t="s">
        <v>784</v>
      </c>
      <c r="F128" s="322">
        <f t="shared" si="10"/>
        <v>0</v>
      </c>
      <c r="G128" s="322">
        <f>SUM(G129)</f>
        <v>0</v>
      </c>
      <c r="H128" s="322">
        <f>SUM(H129)</f>
        <v>0</v>
      </c>
    </row>
    <row r="129" spans="1:8" ht="25.5" hidden="1">
      <c r="A129" s="271"/>
      <c r="B129" s="219"/>
      <c r="C129" s="219"/>
      <c r="D129" s="216" t="s">
        <v>24</v>
      </c>
      <c r="E129" s="218" t="s">
        <v>604</v>
      </c>
      <c r="F129" s="322">
        <f t="shared" si="10"/>
        <v>0</v>
      </c>
      <c r="G129" s="300">
        <v>0</v>
      </c>
      <c r="H129" s="300">
        <v>0</v>
      </c>
    </row>
    <row r="130" spans="1:8" ht="12.75" hidden="1">
      <c r="A130" s="245"/>
      <c r="B130" s="433"/>
      <c r="C130" s="219" t="s">
        <v>455</v>
      </c>
      <c r="D130" s="271"/>
      <c r="E130" s="221" t="s">
        <v>272</v>
      </c>
      <c r="F130" s="321">
        <f t="shared" si="9"/>
        <v>0</v>
      </c>
      <c r="G130" s="321">
        <f>SUM(G131,G134)</f>
        <v>0</v>
      </c>
      <c r="H130" s="321">
        <f>SUM(H131,H134)</f>
        <v>0</v>
      </c>
    </row>
    <row r="131" spans="1:8" ht="38.25" hidden="1">
      <c r="A131" s="245"/>
      <c r="B131" s="433"/>
      <c r="C131" s="219" t="s">
        <v>459</v>
      </c>
      <c r="D131" s="219"/>
      <c r="E131" s="221" t="s">
        <v>280</v>
      </c>
      <c r="F131" s="312">
        <f t="shared" si="9"/>
        <v>0</v>
      </c>
      <c r="G131" s="312">
        <f>SUM(G132)</f>
        <v>0</v>
      </c>
      <c r="H131" s="312">
        <f>SUM(H132)</f>
        <v>0</v>
      </c>
    </row>
    <row r="132" spans="1:8" s="228" customFormat="1" ht="12.75" hidden="1">
      <c r="A132" s="219"/>
      <c r="B132" s="271"/>
      <c r="C132" s="219" t="s">
        <v>466</v>
      </c>
      <c r="D132" s="219"/>
      <c r="E132" s="223" t="s">
        <v>467</v>
      </c>
      <c r="F132" s="322">
        <f t="shared" si="9"/>
        <v>0</v>
      </c>
      <c r="G132" s="322">
        <f>SUM(G133)</f>
        <v>0</v>
      </c>
      <c r="H132" s="322">
        <f>SUM(H133)</f>
        <v>0</v>
      </c>
    </row>
    <row r="133" spans="1:8" ht="25.5" hidden="1">
      <c r="A133" s="271"/>
      <c r="B133" s="219"/>
      <c r="C133" s="418"/>
      <c r="D133" s="430" t="s">
        <v>24</v>
      </c>
      <c r="E133" s="381" t="s">
        <v>604</v>
      </c>
      <c r="F133" s="322">
        <f t="shared" si="9"/>
        <v>0</v>
      </c>
      <c r="G133" s="601"/>
      <c r="H133" s="601">
        <f>P133</f>
        <v>0</v>
      </c>
    </row>
    <row r="134" spans="1:8" ht="38.25" hidden="1">
      <c r="A134" s="245"/>
      <c r="B134" s="433"/>
      <c r="C134" s="219" t="s">
        <v>481</v>
      </c>
      <c r="D134" s="219"/>
      <c r="E134" s="221" t="s">
        <v>280</v>
      </c>
      <c r="F134" s="312">
        <f aca="true" t="shared" si="11" ref="F134:F141">G134+H134</f>
        <v>0</v>
      </c>
      <c r="G134" s="312">
        <f>SUM(G137,G135)</f>
        <v>0</v>
      </c>
      <c r="H134" s="312">
        <f>SUM(H137,H135)</f>
        <v>0</v>
      </c>
    </row>
    <row r="135" spans="1:8" s="228" customFormat="1" ht="51" hidden="1">
      <c r="A135" s="219"/>
      <c r="B135" s="271"/>
      <c r="C135" s="430" t="s">
        <v>714</v>
      </c>
      <c r="D135" s="418"/>
      <c r="E135" s="381" t="s">
        <v>715</v>
      </c>
      <c r="F135" s="322">
        <f>G135+H135</f>
        <v>0</v>
      </c>
      <c r="G135" s="322">
        <f>SUM(G136)</f>
        <v>0</v>
      </c>
      <c r="H135" s="322">
        <f>SUM(H136)</f>
        <v>0</v>
      </c>
    </row>
    <row r="136" spans="1:8" ht="25.5" hidden="1">
      <c r="A136" s="271"/>
      <c r="B136" s="219"/>
      <c r="C136" s="418"/>
      <c r="D136" s="430" t="s">
        <v>24</v>
      </c>
      <c r="E136" s="381" t="s">
        <v>604</v>
      </c>
      <c r="F136" s="322">
        <f>G136+H136</f>
        <v>0</v>
      </c>
      <c r="G136" s="300">
        <v>0</v>
      </c>
      <c r="H136" s="300"/>
    </row>
    <row r="137" spans="1:8" s="228" customFormat="1" ht="51" hidden="1">
      <c r="A137" s="219"/>
      <c r="B137" s="271"/>
      <c r="C137" s="430" t="s">
        <v>677</v>
      </c>
      <c r="D137" s="418"/>
      <c r="E137" s="429" t="s">
        <v>676</v>
      </c>
      <c r="F137" s="322">
        <f t="shared" si="11"/>
        <v>0</v>
      </c>
      <c r="G137" s="322">
        <f>SUM(G138)</f>
        <v>0</v>
      </c>
      <c r="H137" s="322">
        <f>SUM(H138)</f>
        <v>0</v>
      </c>
    </row>
    <row r="138" spans="1:8" ht="25.5" hidden="1">
      <c r="A138" s="271"/>
      <c r="B138" s="219"/>
      <c r="C138" s="418"/>
      <c r="D138" s="430" t="s">
        <v>24</v>
      </c>
      <c r="E138" s="381" t="s">
        <v>604</v>
      </c>
      <c r="F138" s="322">
        <f t="shared" si="11"/>
        <v>0</v>
      </c>
      <c r="G138" s="300">
        <v>0</v>
      </c>
      <c r="H138" s="300"/>
    </row>
    <row r="139" spans="1:8" ht="12.75">
      <c r="A139" s="245"/>
      <c r="B139" s="433" t="s">
        <v>11</v>
      </c>
      <c r="C139" s="270"/>
      <c r="D139" s="219"/>
      <c r="E139" s="223" t="s">
        <v>12</v>
      </c>
      <c r="F139" s="321">
        <f t="shared" si="11"/>
        <v>50</v>
      </c>
      <c r="G139" s="321">
        <f>SUM(G142)</f>
        <v>50</v>
      </c>
      <c r="H139" s="321">
        <f>P139</f>
        <v>0</v>
      </c>
    </row>
    <row r="140" spans="1:8" ht="12.75">
      <c r="A140" s="245"/>
      <c r="B140" s="433"/>
      <c r="C140" s="219" t="s">
        <v>455</v>
      </c>
      <c r="D140" s="271"/>
      <c r="E140" s="221" t="s">
        <v>272</v>
      </c>
      <c r="F140" s="321">
        <f t="shared" si="11"/>
        <v>50</v>
      </c>
      <c r="G140" s="321">
        <f>SUM(G142)</f>
        <v>50</v>
      </c>
      <c r="H140" s="321">
        <f>SUM(H142)</f>
        <v>0</v>
      </c>
    </row>
    <row r="141" spans="1:8" ht="38.25">
      <c r="A141" s="245"/>
      <c r="B141" s="433"/>
      <c r="C141" s="219" t="s">
        <v>459</v>
      </c>
      <c r="D141" s="219"/>
      <c r="E141" s="221" t="s">
        <v>280</v>
      </c>
      <c r="F141" s="312">
        <f t="shared" si="11"/>
        <v>50</v>
      </c>
      <c r="G141" s="312">
        <f>SUM(G142)</f>
        <v>50</v>
      </c>
      <c r="H141" s="312">
        <f>SUM(H142)</f>
        <v>0</v>
      </c>
    </row>
    <row r="142" spans="1:8" s="228" customFormat="1" ht="12.75">
      <c r="A142" s="219"/>
      <c r="B142" s="271"/>
      <c r="C142" s="219" t="s">
        <v>468</v>
      </c>
      <c r="D142" s="271"/>
      <c r="E142" s="221" t="s">
        <v>13</v>
      </c>
      <c r="F142" s="322">
        <f>G142+H142</f>
        <v>50</v>
      </c>
      <c r="G142" s="322">
        <f>SUM(G143)</f>
        <v>50</v>
      </c>
      <c r="H142" s="322">
        <f>P142</f>
        <v>0</v>
      </c>
    </row>
    <row r="143" spans="1:8" ht="25.5">
      <c r="A143" s="271"/>
      <c r="B143" s="219"/>
      <c r="C143" s="271"/>
      <c r="D143" s="219" t="s">
        <v>24</v>
      </c>
      <c r="E143" s="223" t="s">
        <v>604</v>
      </c>
      <c r="F143" s="322">
        <f>G143+H143</f>
        <v>50</v>
      </c>
      <c r="G143" s="300">
        <v>50</v>
      </c>
      <c r="H143" s="300">
        <f>P143</f>
        <v>0</v>
      </c>
    </row>
    <row r="144" spans="1:8" s="228" customFormat="1" ht="12.75">
      <c r="A144" s="271"/>
      <c r="B144" s="243" t="s">
        <v>175</v>
      </c>
      <c r="C144" s="243"/>
      <c r="D144" s="243"/>
      <c r="E144" s="431" t="s">
        <v>176</v>
      </c>
      <c r="F144" s="322">
        <f>G144+H144</f>
        <v>1331.7</v>
      </c>
      <c r="G144" s="322">
        <f>SUM(G152+G184+G145)</f>
        <v>1331.7</v>
      </c>
      <c r="H144" s="322">
        <f>SUM(H152+H184+H145)</f>
        <v>0</v>
      </c>
    </row>
    <row r="145" spans="1:8" s="228" customFormat="1" ht="12.75">
      <c r="A145" s="271"/>
      <c r="B145" s="431" t="s">
        <v>402</v>
      </c>
      <c r="C145" s="243"/>
      <c r="D145" s="243"/>
      <c r="E145" s="431" t="s">
        <v>403</v>
      </c>
      <c r="F145" s="322">
        <f aca="true" t="shared" si="12" ref="F145:F151">G145+H145</f>
        <v>175.7</v>
      </c>
      <c r="G145" s="321">
        <f>SUM(G147)</f>
        <v>175.7</v>
      </c>
      <c r="H145" s="321">
        <f>SUM(H147)</f>
        <v>0</v>
      </c>
    </row>
    <row r="146" spans="1:8" s="228" customFormat="1" ht="12.75">
      <c r="A146" s="271"/>
      <c r="B146" s="431"/>
      <c r="C146" s="219" t="s">
        <v>455</v>
      </c>
      <c r="D146" s="271"/>
      <c r="E146" s="221" t="s">
        <v>272</v>
      </c>
      <c r="F146" s="321">
        <f t="shared" si="12"/>
        <v>175.7</v>
      </c>
      <c r="G146" s="321">
        <f>SUM(G147)</f>
        <v>175.7</v>
      </c>
      <c r="H146" s="321">
        <f>SUM(H147)</f>
        <v>0</v>
      </c>
    </row>
    <row r="147" spans="1:8" s="228" customFormat="1" ht="38.25">
      <c r="A147" s="271"/>
      <c r="B147" s="219"/>
      <c r="C147" s="219" t="s">
        <v>459</v>
      </c>
      <c r="D147" s="219"/>
      <c r="E147" s="221" t="s">
        <v>280</v>
      </c>
      <c r="F147" s="322">
        <f t="shared" si="12"/>
        <v>175.7</v>
      </c>
      <c r="G147" s="322">
        <f>SUM(G148,G150)</f>
        <v>175.7</v>
      </c>
      <c r="H147" s="322">
        <f>SUM(H148,H150)</f>
        <v>0</v>
      </c>
    </row>
    <row r="148" spans="1:8" s="228" customFormat="1" ht="12.75">
      <c r="A148" s="219"/>
      <c r="B148" s="219"/>
      <c r="C148" s="219" t="s">
        <v>469</v>
      </c>
      <c r="D148" s="219"/>
      <c r="E148" s="223" t="s">
        <v>470</v>
      </c>
      <c r="F148" s="322">
        <f t="shared" si="12"/>
        <v>120.7</v>
      </c>
      <c r="G148" s="322">
        <f>SUM(G149)</f>
        <v>120.7</v>
      </c>
      <c r="H148" s="322">
        <f>P148</f>
        <v>0</v>
      </c>
    </row>
    <row r="149" spans="1:8" ht="25.5">
      <c r="A149" s="271"/>
      <c r="B149" s="219"/>
      <c r="C149" s="271"/>
      <c r="D149" s="219" t="s">
        <v>24</v>
      </c>
      <c r="E149" s="223" t="s">
        <v>604</v>
      </c>
      <c r="F149" s="322">
        <f t="shared" si="12"/>
        <v>120.7</v>
      </c>
      <c r="G149" s="300">
        <f>30+90.7</f>
        <v>120.7</v>
      </c>
      <c r="H149" s="300">
        <f>P149</f>
        <v>0</v>
      </c>
    </row>
    <row r="150" spans="1:8" s="228" customFormat="1" ht="38.25">
      <c r="A150" s="219"/>
      <c r="B150" s="219"/>
      <c r="C150" s="219" t="s">
        <v>625</v>
      </c>
      <c r="D150" s="219"/>
      <c r="E150" s="223" t="s">
        <v>626</v>
      </c>
      <c r="F150" s="322">
        <f t="shared" si="12"/>
        <v>55</v>
      </c>
      <c r="G150" s="322">
        <f>SUM(G151)</f>
        <v>55</v>
      </c>
      <c r="H150" s="322">
        <f>P150</f>
        <v>0</v>
      </c>
    </row>
    <row r="151" spans="1:8" ht="25.5">
      <c r="A151" s="271"/>
      <c r="B151" s="219"/>
      <c r="C151" s="271"/>
      <c r="D151" s="219" t="s">
        <v>24</v>
      </c>
      <c r="E151" s="223" t="s">
        <v>604</v>
      </c>
      <c r="F151" s="322">
        <f t="shared" si="12"/>
        <v>55</v>
      </c>
      <c r="G151" s="300">
        <v>55</v>
      </c>
      <c r="H151" s="300">
        <f>P151</f>
        <v>0</v>
      </c>
    </row>
    <row r="152" spans="1:8" s="228" customFormat="1" ht="12.75">
      <c r="A152" s="271"/>
      <c r="B152" s="431" t="s">
        <v>177</v>
      </c>
      <c r="C152" s="243"/>
      <c r="D152" s="243"/>
      <c r="E152" s="431" t="s">
        <v>178</v>
      </c>
      <c r="F152" s="322">
        <f aca="true" t="shared" si="13" ref="F152:F159">G152+H152</f>
        <v>350</v>
      </c>
      <c r="G152" s="321">
        <f>SUM(G153)</f>
        <v>350</v>
      </c>
      <c r="H152" s="321">
        <f>SUM(H153)</f>
        <v>0</v>
      </c>
    </row>
    <row r="153" spans="1:8" s="228" customFormat="1" ht="12.75">
      <c r="A153" s="271"/>
      <c r="B153" s="431"/>
      <c r="C153" s="219" t="s">
        <v>455</v>
      </c>
      <c r="D153" s="271"/>
      <c r="E153" s="221" t="s">
        <v>272</v>
      </c>
      <c r="F153" s="321">
        <f t="shared" si="13"/>
        <v>350</v>
      </c>
      <c r="G153" s="321">
        <f>SUM(G154,G177)</f>
        <v>350</v>
      </c>
      <c r="H153" s="321">
        <f>SUM(H154,H177)</f>
        <v>0</v>
      </c>
    </row>
    <row r="154" spans="1:8" s="228" customFormat="1" ht="38.25">
      <c r="A154" s="271"/>
      <c r="B154" s="219"/>
      <c r="C154" s="219" t="s">
        <v>459</v>
      </c>
      <c r="D154" s="219"/>
      <c r="E154" s="221" t="s">
        <v>280</v>
      </c>
      <c r="F154" s="322">
        <f t="shared" si="13"/>
        <v>350</v>
      </c>
      <c r="G154" s="322">
        <f>SUM(G155,G158,G160,G162,G164,G167,G174)</f>
        <v>350</v>
      </c>
      <c r="H154" s="322">
        <f>SUM(H158,H167)</f>
        <v>0</v>
      </c>
    </row>
    <row r="155" spans="1:8" s="228" customFormat="1" ht="12.75">
      <c r="A155" s="219"/>
      <c r="B155" s="219"/>
      <c r="C155" s="430" t="s">
        <v>776</v>
      </c>
      <c r="D155" s="430"/>
      <c r="E155" s="381" t="s">
        <v>780</v>
      </c>
      <c r="F155" s="322">
        <f t="shared" si="13"/>
        <v>230</v>
      </c>
      <c r="G155" s="322">
        <f>SUM(G156:G157)</f>
        <v>230</v>
      </c>
      <c r="H155" s="322">
        <f>SUM(H157)</f>
        <v>0</v>
      </c>
    </row>
    <row r="156" spans="1:8" s="228" customFormat="1" ht="25.5">
      <c r="A156" s="219"/>
      <c r="B156" s="219"/>
      <c r="C156" s="418"/>
      <c r="D156" s="430" t="s">
        <v>24</v>
      </c>
      <c r="E156" s="381" t="s">
        <v>604</v>
      </c>
      <c r="F156" s="322">
        <f t="shared" si="13"/>
        <v>30</v>
      </c>
      <c r="G156" s="300">
        <v>30</v>
      </c>
      <c r="H156" s="300">
        <v>0</v>
      </c>
    </row>
    <row r="157" spans="1:8" ht="12.75">
      <c r="A157" s="271"/>
      <c r="B157" s="219"/>
      <c r="C157" s="418"/>
      <c r="D157" s="495" t="s">
        <v>25</v>
      </c>
      <c r="E157" s="496" t="s">
        <v>26</v>
      </c>
      <c r="F157" s="322">
        <f t="shared" si="13"/>
        <v>200</v>
      </c>
      <c r="G157" s="300">
        <v>200</v>
      </c>
      <c r="H157" s="300">
        <f>P157</f>
        <v>0</v>
      </c>
    </row>
    <row r="158" spans="1:8" s="228" customFormat="1" ht="25.5">
      <c r="A158" s="219"/>
      <c r="B158" s="219"/>
      <c r="C158" s="219" t="s">
        <v>471</v>
      </c>
      <c r="D158" s="219"/>
      <c r="E158" s="223" t="s">
        <v>290</v>
      </c>
      <c r="F158" s="322">
        <f t="shared" si="13"/>
        <v>20</v>
      </c>
      <c r="G158" s="322">
        <f>SUM(G159)</f>
        <v>20</v>
      </c>
      <c r="H158" s="322">
        <f>SUM(H159)</f>
        <v>0</v>
      </c>
    </row>
    <row r="159" spans="1:8" ht="25.5">
      <c r="A159" s="271"/>
      <c r="B159" s="219"/>
      <c r="C159" s="271"/>
      <c r="D159" s="219" t="s">
        <v>24</v>
      </c>
      <c r="E159" s="223" t="s">
        <v>604</v>
      </c>
      <c r="F159" s="322">
        <f t="shared" si="13"/>
        <v>20</v>
      </c>
      <c r="G159" s="300">
        <v>20</v>
      </c>
      <c r="H159" s="300">
        <f>P159</f>
        <v>0</v>
      </c>
    </row>
    <row r="160" spans="1:8" s="228" customFormat="1" ht="25.5">
      <c r="A160" s="219"/>
      <c r="B160" s="219"/>
      <c r="C160" s="219" t="s">
        <v>613</v>
      </c>
      <c r="D160" s="219"/>
      <c r="E160" s="223" t="s">
        <v>614</v>
      </c>
      <c r="F160" s="322">
        <f aca="true" t="shared" si="14" ref="F160:F178">G160+H160</f>
        <v>50</v>
      </c>
      <c r="G160" s="322">
        <f>SUM(G161)</f>
        <v>50</v>
      </c>
      <c r="H160" s="322">
        <f>SUM(H161)</f>
        <v>0</v>
      </c>
    </row>
    <row r="161" spans="1:8" ht="25.5">
      <c r="A161" s="271"/>
      <c r="B161" s="219"/>
      <c r="C161" s="271"/>
      <c r="D161" s="219" t="s">
        <v>24</v>
      </c>
      <c r="E161" s="223" t="s">
        <v>604</v>
      </c>
      <c r="F161" s="322">
        <f t="shared" si="14"/>
        <v>50</v>
      </c>
      <c r="G161" s="300">
        <v>50</v>
      </c>
      <c r="H161" s="300">
        <f>P161</f>
        <v>0</v>
      </c>
    </row>
    <row r="162" spans="1:8" s="228" customFormat="1" ht="25.5">
      <c r="A162" s="219"/>
      <c r="B162" s="219"/>
      <c r="C162" s="219" t="s">
        <v>633</v>
      </c>
      <c r="D162" s="219"/>
      <c r="E162" s="223" t="s">
        <v>634</v>
      </c>
      <c r="F162" s="322">
        <f>G162+H162</f>
        <v>50</v>
      </c>
      <c r="G162" s="322">
        <f>SUM(G163)</f>
        <v>50</v>
      </c>
      <c r="H162" s="322">
        <f>SUM(H163)</f>
        <v>0</v>
      </c>
    </row>
    <row r="163" spans="1:8" ht="25.5">
      <c r="A163" s="271"/>
      <c r="B163" s="219"/>
      <c r="C163" s="271"/>
      <c r="D163" s="219" t="s">
        <v>24</v>
      </c>
      <c r="E163" s="223" t="s">
        <v>604</v>
      </c>
      <c r="F163" s="322">
        <f>G163+H163</f>
        <v>50</v>
      </c>
      <c r="G163" s="300">
        <v>50</v>
      </c>
      <c r="H163" s="300">
        <f>P163</f>
        <v>0</v>
      </c>
    </row>
    <row r="164" spans="1:8" s="228" customFormat="1" ht="51" hidden="1">
      <c r="A164" s="219"/>
      <c r="B164" s="219"/>
      <c r="C164" s="224" t="s">
        <v>755</v>
      </c>
      <c r="D164" s="271"/>
      <c r="E164" s="223" t="s">
        <v>756</v>
      </c>
      <c r="F164" s="322">
        <f>G164+H164</f>
        <v>0</v>
      </c>
      <c r="G164" s="322">
        <f>SUM(G165)</f>
        <v>0</v>
      </c>
      <c r="H164" s="322">
        <f>SUM(H165)</f>
        <v>0</v>
      </c>
    </row>
    <row r="165" spans="1:8" ht="12.75" hidden="1">
      <c r="A165" s="271"/>
      <c r="B165" s="219"/>
      <c r="C165" s="271"/>
      <c r="D165" s="216" t="s">
        <v>69</v>
      </c>
      <c r="E165" s="217" t="s">
        <v>207</v>
      </c>
      <c r="F165" s="322">
        <f>G165+H165</f>
        <v>0</v>
      </c>
      <c r="G165" s="322">
        <f>SUM(G166)</f>
        <v>0</v>
      </c>
      <c r="H165" s="322">
        <f>SUM(H166)</f>
        <v>0</v>
      </c>
    </row>
    <row r="166" spans="1:8" ht="38.25" hidden="1">
      <c r="A166" s="271"/>
      <c r="B166" s="219"/>
      <c r="C166" s="271"/>
      <c r="D166" s="219"/>
      <c r="E166" s="381" t="s">
        <v>627</v>
      </c>
      <c r="F166" s="322">
        <f>G166+H166</f>
        <v>0</v>
      </c>
      <c r="G166" s="300"/>
      <c r="H166" s="298">
        <v>0</v>
      </c>
    </row>
    <row r="167" spans="1:8" s="228" customFormat="1" ht="38.25" hidden="1">
      <c r="A167" s="219"/>
      <c r="B167" s="219"/>
      <c r="C167" s="219" t="s">
        <v>480</v>
      </c>
      <c r="D167" s="219"/>
      <c r="E167" s="223" t="s">
        <v>513</v>
      </c>
      <c r="F167" s="322">
        <f t="shared" si="14"/>
        <v>0</v>
      </c>
      <c r="G167" s="322">
        <f>SUM(G168,G172)</f>
        <v>0</v>
      </c>
      <c r="H167" s="322">
        <f>SUM(H168,H172)</f>
        <v>0</v>
      </c>
    </row>
    <row r="168" spans="1:8" ht="25.5" hidden="1">
      <c r="A168" s="271"/>
      <c r="B168" s="219"/>
      <c r="C168" s="271"/>
      <c r="D168" s="216" t="s">
        <v>24</v>
      </c>
      <c r="E168" s="223" t="s">
        <v>604</v>
      </c>
      <c r="F168" s="322">
        <f>G168+H168</f>
        <v>0</v>
      </c>
      <c r="G168" s="322">
        <f>SUM(G169:G171)</f>
        <v>0</v>
      </c>
      <c r="H168" s="322">
        <f>SUM(H169:H171)</f>
        <v>0</v>
      </c>
    </row>
    <row r="169" spans="1:8" ht="25.5" hidden="1">
      <c r="A169" s="271"/>
      <c r="B169" s="219"/>
      <c r="C169" s="271"/>
      <c r="D169" s="219"/>
      <c r="E169" s="381" t="s">
        <v>680</v>
      </c>
      <c r="F169" s="322">
        <f t="shared" si="14"/>
        <v>0</v>
      </c>
      <c r="G169" s="300"/>
      <c r="H169" s="300">
        <v>0</v>
      </c>
    </row>
    <row r="170" spans="1:8" ht="25.5" hidden="1">
      <c r="A170" s="271"/>
      <c r="B170" s="219"/>
      <c r="C170" s="271"/>
      <c r="D170" s="219"/>
      <c r="E170" s="381" t="s">
        <v>681</v>
      </c>
      <c r="F170" s="322">
        <f>G170+H170</f>
        <v>0</v>
      </c>
      <c r="G170" s="300"/>
      <c r="H170" s="298">
        <v>0</v>
      </c>
    </row>
    <row r="171" spans="1:8" ht="25.5" hidden="1">
      <c r="A171" s="271"/>
      <c r="B171" s="219"/>
      <c r="C171" s="271"/>
      <c r="D171" s="219"/>
      <c r="E171" s="381" t="s">
        <v>682</v>
      </c>
      <c r="F171" s="322">
        <f t="shared" si="14"/>
        <v>0</v>
      </c>
      <c r="G171" s="300"/>
      <c r="H171" s="298">
        <v>0</v>
      </c>
    </row>
    <row r="172" spans="1:8" ht="12.75" hidden="1">
      <c r="A172" s="271"/>
      <c r="B172" s="219"/>
      <c r="C172" s="271"/>
      <c r="D172" s="216" t="s">
        <v>69</v>
      </c>
      <c r="E172" s="217" t="s">
        <v>207</v>
      </c>
      <c r="F172" s="322">
        <f t="shared" si="14"/>
        <v>0</v>
      </c>
      <c r="G172" s="322">
        <f>SUM(G173)</f>
        <v>0</v>
      </c>
      <c r="H172" s="322">
        <f>SUM(H173)</f>
        <v>0</v>
      </c>
    </row>
    <row r="173" spans="1:8" ht="38.25" hidden="1">
      <c r="A173" s="271"/>
      <c r="B173" s="219"/>
      <c r="C173" s="271"/>
      <c r="D173" s="219"/>
      <c r="E173" s="381" t="s">
        <v>627</v>
      </c>
      <c r="F173" s="322">
        <f t="shared" si="14"/>
        <v>0</v>
      </c>
      <c r="G173" s="300">
        <f>1250.7-1250.7</f>
        <v>0</v>
      </c>
      <c r="H173" s="298">
        <v>0</v>
      </c>
    </row>
    <row r="174" spans="1:8" s="228" customFormat="1" ht="12.75" hidden="1">
      <c r="A174" s="219"/>
      <c r="B174" s="219"/>
      <c r="C174" s="387" t="s">
        <v>777</v>
      </c>
      <c r="D174" s="418"/>
      <c r="E174" s="381" t="s">
        <v>778</v>
      </c>
      <c r="F174" s="322">
        <f t="shared" si="14"/>
        <v>0</v>
      </c>
      <c r="G174" s="322">
        <f>SUM(G175,G181,G177)</f>
        <v>0</v>
      </c>
      <c r="H174" s="322">
        <f>SUM(H181,H177)</f>
        <v>0</v>
      </c>
    </row>
    <row r="175" spans="1:8" ht="25.5" hidden="1">
      <c r="A175" s="271"/>
      <c r="B175" s="219"/>
      <c r="C175" s="418"/>
      <c r="D175" s="495" t="s">
        <v>24</v>
      </c>
      <c r="E175" s="381" t="s">
        <v>604</v>
      </c>
      <c r="F175" s="322">
        <f>G175+H175</f>
        <v>0</v>
      </c>
      <c r="G175" s="300"/>
      <c r="H175" s="300"/>
    </row>
    <row r="176" spans="1:8" ht="25.5" hidden="1">
      <c r="A176" s="271"/>
      <c r="B176" s="219"/>
      <c r="C176" s="271"/>
      <c r="D176" s="219"/>
      <c r="E176" s="381" t="s">
        <v>680</v>
      </c>
      <c r="F176" s="322">
        <f>G176+H176</f>
        <v>0</v>
      </c>
      <c r="G176" s="300"/>
      <c r="H176" s="300">
        <v>0</v>
      </c>
    </row>
    <row r="177" spans="1:8" s="228" customFormat="1" ht="38.25" customHeight="1" hidden="1">
      <c r="A177" s="271"/>
      <c r="B177" s="219"/>
      <c r="C177" s="219" t="s">
        <v>481</v>
      </c>
      <c r="D177" s="219"/>
      <c r="E177" s="221" t="s">
        <v>287</v>
      </c>
      <c r="F177" s="322">
        <f t="shared" si="14"/>
        <v>0</v>
      </c>
      <c r="G177" s="322">
        <f>SUM(G178,G182)</f>
        <v>0</v>
      </c>
      <c r="H177" s="322">
        <f>SUM(H178,H182)</f>
        <v>0</v>
      </c>
    </row>
    <row r="178" spans="1:8" s="228" customFormat="1" ht="43.5" customHeight="1" hidden="1">
      <c r="A178" s="435"/>
      <c r="B178" s="271"/>
      <c r="C178" s="224" t="s">
        <v>482</v>
      </c>
      <c r="D178" s="271"/>
      <c r="E178" s="223" t="s">
        <v>483</v>
      </c>
      <c r="F178" s="322">
        <f t="shared" si="14"/>
        <v>0</v>
      </c>
      <c r="G178" s="322">
        <f>SUM(G180)</f>
        <v>0</v>
      </c>
      <c r="H178" s="322">
        <f>SUM(H180)</f>
        <v>0</v>
      </c>
    </row>
    <row r="179" spans="1:8" ht="15.75" customHeight="1" hidden="1">
      <c r="A179" s="271"/>
      <c r="B179" s="219"/>
      <c r="C179" s="271"/>
      <c r="D179" s="224" t="s">
        <v>515</v>
      </c>
      <c r="E179" s="217" t="s">
        <v>514</v>
      </c>
      <c r="F179" s="322">
        <f aca="true" t="shared" si="15" ref="F179:F207">G179+H179</f>
        <v>0</v>
      </c>
      <c r="G179" s="322">
        <f>SUM(G180:G183)</f>
        <v>0</v>
      </c>
      <c r="H179" s="322"/>
    </row>
    <row r="180" spans="1:8" ht="54.75" customHeight="1" hidden="1">
      <c r="A180" s="271"/>
      <c r="B180" s="219"/>
      <c r="C180" s="271"/>
      <c r="D180" s="219"/>
      <c r="E180" s="381" t="s">
        <v>353</v>
      </c>
      <c r="F180" s="322">
        <f t="shared" si="15"/>
        <v>0</v>
      </c>
      <c r="G180" s="300">
        <v>0</v>
      </c>
      <c r="H180" s="298">
        <f>1198.3-1198.3</f>
        <v>0</v>
      </c>
    </row>
    <row r="181" spans="1:8" ht="36" customHeight="1" hidden="1">
      <c r="A181" s="271"/>
      <c r="B181" s="219"/>
      <c r="C181" s="271"/>
      <c r="D181" s="219"/>
      <c r="E181" s="381"/>
      <c r="F181" s="322">
        <f t="shared" si="15"/>
        <v>0</v>
      </c>
      <c r="G181" s="300">
        <v>0</v>
      </c>
      <c r="H181" s="298"/>
    </row>
    <row r="182" spans="1:8" ht="12.75" hidden="1">
      <c r="A182" s="271"/>
      <c r="B182" s="219"/>
      <c r="C182" s="387" t="s">
        <v>779</v>
      </c>
      <c r="D182" s="418"/>
      <c r="E182" s="381" t="s">
        <v>778</v>
      </c>
      <c r="F182" s="450">
        <f t="shared" si="15"/>
        <v>0</v>
      </c>
      <c r="G182" s="450">
        <f>SUM(G183:G183)</f>
        <v>0</v>
      </c>
      <c r="H182" s="450">
        <f>SUM(H183:H183)</f>
        <v>0</v>
      </c>
    </row>
    <row r="183" spans="1:8" ht="25.5" hidden="1">
      <c r="A183" s="271"/>
      <c r="B183" s="219"/>
      <c r="C183" s="418"/>
      <c r="D183" s="495" t="s">
        <v>24</v>
      </c>
      <c r="E183" s="381" t="s">
        <v>604</v>
      </c>
      <c r="F183" s="322">
        <f t="shared" si="15"/>
        <v>0</v>
      </c>
      <c r="G183" s="300">
        <v>0</v>
      </c>
      <c r="H183" s="300"/>
    </row>
    <row r="184" spans="1:8" ht="12.75">
      <c r="A184" s="271"/>
      <c r="B184" s="431" t="s">
        <v>179</v>
      </c>
      <c r="C184" s="243"/>
      <c r="D184" s="243"/>
      <c r="E184" s="431" t="s">
        <v>180</v>
      </c>
      <c r="F184" s="322">
        <f t="shared" si="15"/>
        <v>806</v>
      </c>
      <c r="G184" s="321">
        <f>SUM(G185)</f>
        <v>806</v>
      </c>
      <c r="H184" s="321">
        <f>SUM(H185)</f>
        <v>0</v>
      </c>
    </row>
    <row r="185" spans="1:8" ht="12.75">
      <c r="A185" s="271"/>
      <c r="B185" s="219"/>
      <c r="C185" s="219" t="s">
        <v>455</v>
      </c>
      <c r="D185" s="271"/>
      <c r="E185" s="221" t="s">
        <v>272</v>
      </c>
      <c r="F185" s="322">
        <f t="shared" si="15"/>
        <v>806</v>
      </c>
      <c r="G185" s="322">
        <f>SUM(G186+G204)</f>
        <v>806</v>
      </c>
      <c r="H185" s="322">
        <f>SUM(H186+H204)</f>
        <v>0</v>
      </c>
    </row>
    <row r="186" spans="1:8" ht="38.25">
      <c r="A186" s="271"/>
      <c r="B186" s="219"/>
      <c r="C186" s="219" t="s">
        <v>459</v>
      </c>
      <c r="D186" s="216"/>
      <c r="E186" s="217" t="s">
        <v>280</v>
      </c>
      <c r="F186" s="322">
        <f t="shared" si="15"/>
        <v>806</v>
      </c>
      <c r="G186" s="322">
        <f>SUM(G187,G189,G191,G193,G195,G197,G199,G201)</f>
        <v>806</v>
      </c>
      <c r="H186" s="322">
        <f>SUM(H187,H189,H191,H193,H195,H197,H199,H201)</f>
        <v>0</v>
      </c>
    </row>
    <row r="187" spans="1:8" s="228" customFormat="1" ht="25.5">
      <c r="A187" s="219"/>
      <c r="B187" s="219"/>
      <c r="C187" s="219" t="s">
        <v>472</v>
      </c>
      <c r="D187" s="219"/>
      <c r="E187" s="223" t="s">
        <v>473</v>
      </c>
      <c r="F187" s="322">
        <f t="shared" si="15"/>
        <v>60</v>
      </c>
      <c r="G187" s="322">
        <f>SUM(G188)</f>
        <v>60</v>
      </c>
      <c r="H187" s="322">
        <f>SUM(H188)</f>
        <v>0</v>
      </c>
    </row>
    <row r="188" spans="1:8" ht="25.5">
      <c r="A188" s="271"/>
      <c r="B188" s="219"/>
      <c r="C188" s="271"/>
      <c r="D188" s="219" t="s">
        <v>24</v>
      </c>
      <c r="E188" s="223" t="s">
        <v>604</v>
      </c>
      <c r="F188" s="322">
        <f t="shared" si="15"/>
        <v>60</v>
      </c>
      <c r="G188" s="300">
        <v>60</v>
      </c>
      <c r="H188" s="300">
        <f aca="true" t="shared" si="16" ref="H188:H194">P188</f>
        <v>0</v>
      </c>
    </row>
    <row r="189" spans="1:8" s="228" customFormat="1" ht="12.75">
      <c r="A189" s="219"/>
      <c r="B189" s="219"/>
      <c r="C189" s="219" t="s">
        <v>474</v>
      </c>
      <c r="D189" s="219"/>
      <c r="E189" s="223" t="s">
        <v>200</v>
      </c>
      <c r="F189" s="322">
        <f t="shared" si="15"/>
        <v>175</v>
      </c>
      <c r="G189" s="322">
        <f>SUM(G190)</f>
        <v>175</v>
      </c>
      <c r="H189" s="322">
        <f>SUM(H190)</f>
        <v>0</v>
      </c>
    </row>
    <row r="190" spans="1:8" ht="25.5">
      <c r="A190" s="271"/>
      <c r="B190" s="219"/>
      <c r="C190" s="271"/>
      <c r="D190" s="219" t="s">
        <v>24</v>
      </c>
      <c r="E190" s="223" t="s">
        <v>604</v>
      </c>
      <c r="F190" s="322">
        <f t="shared" si="15"/>
        <v>175</v>
      </c>
      <c r="G190" s="300">
        <v>175</v>
      </c>
      <c r="H190" s="300">
        <f t="shared" si="16"/>
        <v>0</v>
      </c>
    </row>
    <row r="191" spans="1:8" s="228" customFormat="1" ht="12.75">
      <c r="A191" s="219"/>
      <c r="B191" s="219"/>
      <c r="C191" s="219" t="s">
        <v>475</v>
      </c>
      <c r="D191" s="219"/>
      <c r="E191" s="223" t="s">
        <v>291</v>
      </c>
      <c r="F191" s="322">
        <f t="shared" si="15"/>
        <v>21</v>
      </c>
      <c r="G191" s="322">
        <f>SUM(G192)</f>
        <v>21</v>
      </c>
      <c r="H191" s="322">
        <f>SUM(H192)</f>
        <v>0</v>
      </c>
    </row>
    <row r="192" spans="1:8" ht="25.5">
      <c r="A192" s="271"/>
      <c r="B192" s="219"/>
      <c r="C192" s="271"/>
      <c r="D192" s="219" t="s">
        <v>24</v>
      </c>
      <c r="E192" s="223" t="s">
        <v>604</v>
      </c>
      <c r="F192" s="322">
        <f t="shared" si="15"/>
        <v>21</v>
      </c>
      <c r="G192" s="300">
        <v>21</v>
      </c>
      <c r="H192" s="300">
        <f t="shared" si="16"/>
        <v>0</v>
      </c>
    </row>
    <row r="193" spans="1:8" s="228" customFormat="1" ht="12.75">
      <c r="A193" s="219"/>
      <c r="B193" s="219"/>
      <c r="C193" s="219" t="s">
        <v>476</v>
      </c>
      <c r="D193" s="219"/>
      <c r="E193" s="223" t="s">
        <v>292</v>
      </c>
      <c r="F193" s="322">
        <f t="shared" si="15"/>
        <v>10</v>
      </c>
      <c r="G193" s="322">
        <f>SUM(G194)</f>
        <v>10</v>
      </c>
      <c r="H193" s="322">
        <f>SUM(H194)</f>
        <v>0</v>
      </c>
    </row>
    <row r="194" spans="1:8" ht="25.5">
      <c r="A194" s="271"/>
      <c r="B194" s="219"/>
      <c r="C194" s="271"/>
      <c r="D194" s="219" t="s">
        <v>24</v>
      </c>
      <c r="E194" s="223" t="s">
        <v>604</v>
      </c>
      <c r="F194" s="322">
        <f t="shared" si="15"/>
        <v>10</v>
      </c>
      <c r="G194" s="300">
        <v>10</v>
      </c>
      <c r="H194" s="300">
        <f t="shared" si="16"/>
        <v>0</v>
      </c>
    </row>
    <row r="195" spans="1:8" s="228" customFormat="1" ht="12.75">
      <c r="A195" s="219"/>
      <c r="B195" s="219"/>
      <c r="C195" s="219" t="s">
        <v>798</v>
      </c>
      <c r="D195" s="219"/>
      <c r="E195" s="223" t="s">
        <v>799</v>
      </c>
      <c r="F195" s="322">
        <f t="shared" si="15"/>
        <v>20</v>
      </c>
      <c r="G195" s="322">
        <f>SUM(G196)</f>
        <v>20</v>
      </c>
      <c r="H195" s="322">
        <f>SUM(H196)</f>
        <v>0</v>
      </c>
    </row>
    <row r="196" spans="1:8" ht="25.5">
      <c r="A196" s="271"/>
      <c r="B196" s="219"/>
      <c r="C196" s="271"/>
      <c r="D196" s="219" t="s">
        <v>24</v>
      </c>
      <c r="E196" s="223" t="s">
        <v>604</v>
      </c>
      <c r="F196" s="322">
        <f t="shared" si="15"/>
        <v>20</v>
      </c>
      <c r="G196" s="300">
        <v>20</v>
      </c>
      <c r="H196" s="300">
        <f>P196</f>
        <v>0</v>
      </c>
    </row>
    <row r="197" spans="1:8" s="228" customFormat="1" ht="25.5">
      <c r="A197" s="219"/>
      <c r="B197" s="219"/>
      <c r="C197" s="219" t="s">
        <v>477</v>
      </c>
      <c r="D197" s="219"/>
      <c r="E197" s="223" t="s">
        <v>478</v>
      </c>
      <c r="F197" s="322">
        <f t="shared" si="15"/>
        <v>50</v>
      </c>
      <c r="G197" s="322">
        <f>SUM(G198)</f>
        <v>50</v>
      </c>
      <c r="H197" s="322">
        <f>SUM(H198)</f>
        <v>0</v>
      </c>
    </row>
    <row r="198" spans="1:8" ht="25.5">
      <c r="A198" s="271"/>
      <c r="B198" s="219"/>
      <c r="C198" s="271"/>
      <c r="D198" s="219" t="s">
        <v>24</v>
      </c>
      <c r="E198" s="223" t="s">
        <v>604</v>
      </c>
      <c r="F198" s="322">
        <f t="shared" si="15"/>
        <v>50</v>
      </c>
      <c r="G198" s="300">
        <v>50</v>
      </c>
      <c r="H198" s="300">
        <v>0</v>
      </c>
    </row>
    <row r="199" spans="1:8" s="228" customFormat="1" ht="12.75">
      <c r="A199" s="219"/>
      <c r="B199" s="219"/>
      <c r="C199" s="219" t="s">
        <v>479</v>
      </c>
      <c r="D199" s="219"/>
      <c r="E199" s="223" t="s">
        <v>293</v>
      </c>
      <c r="F199" s="322">
        <f t="shared" si="15"/>
        <v>470</v>
      </c>
      <c r="G199" s="322">
        <f>SUM(G200:G200)</f>
        <v>470</v>
      </c>
      <c r="H199" s="322">
        <f>SUM(H200:H200)</f>
        <v>0</v>
      </c>
    </row>
    <row r="200" spans="1:8" ht="25.5">
      <c r="A200" s="271"/>
      <c r="B200" s="219"/>
      <c r="C200" s="271"/>
      <c r="D200" s="219" t="s">
        <v>24</v>
      </c>
      <c r="E200" s="223" t="s">
        <v>604</v>
      </c>
      <c r="F200" s="312">
        <f t="shared" si="15"/>
        <v>470</v>
      </c>
      <c r="G200" s="298">
        <v>470</v>
      </c>
      <c r="H200" s="298">
        <v>0</v>
      </c>
    </row>
    <row r="201" spans="1:8" ht="51" hidden="1">
      <c r="A201" s="271"/>
      <c r="B201" s="219"/>
      <c r="C201" s="224" t="s">
        <v>755</v>
      </c>
      <c r="D201" s="271"/>
      <c r="E201" s="223" t="s">
        <v>756</v>
      </c>
      <c r="F201" s="322">
        <f t="shared" si="15"/>
        <v>0</v>
      </c>
      <c r="G201" s="322">
        <f>SUM(G202)</f>
        <v>0</v>
      </c>
      <c r="H201" s="322">
        <f>SUM(H202)</f>
        <v>0</v>
      </c>
    </row>
    <row r="202" spans="1:8" ht="25.5" hidden="1">
      <c r="A202" s="271"/>
      <c r="B202" s="219"/>
      <c r="C202" s="271"/>
      <c r="D202" s="216" t="s">
        <v>24</v>
      </c>
      <c r="E202" s="223" t="s">
        <v>604</v>
      </c>
      <c r="F202" s="322">
        <f t="shared" si="15"/>
        <v>0</v>
      </c>
      <c r="G202" s="300">
        <f>SUM(G203)</f>
        <v>0</v>
      </c>
      <c r="H202" s="300">
        <f>SUM(H203)</f>
        <v>0</v>
      </c>
    </row>
    <row r="203" spans="1:8" ht="60" customHeight="1" hidden="1">
      <c r="A203" s="271"/>
      <c r="B203" s="219"/>
      <c r="C203" s="271"/>
      <c r="D203" s="219"/>
      <c r="E203" s="381" t="s">
        <v>800</v>
      </c>
      <c r="F203" s="312">
        <f t="shared" si="15"/>
        <v>0</v>
      </c>
      <c r="G203" s="298"/>
      <c r="H203" s="298">
        <v>0</v>
      </c>
    </row>
    <row r="204" spans="1:11" ht="45" customHeight="1" hidden="1">
      <c r="A204" s="271"/>
      <c r="B204" s="219"/>
      <c r="C204" s="219" t="s">
        <v>481</v>
      </c>
      <c r="D204" s="219"/>
      <c r="E204" s="221" t="s">
        <v>287</v>
      </c>
      <c r="F204" s="322">
        <f t="shared" si="15"/>
        <v>0</v>
      </c>
      <c r="G204" s="322">
        <f>SUM(G205)</f>
        <v>0</v>
      </c>
      <c r="H204" s="322">
        <f>SUM(H205)</f>
        <v>0</v>
      </c>
      <c r="K204" s="403"/>
    </row>
    <row r="205" spans="1:8" s="228" customFormat="1" ht="60" customHeight="1" hidden="1">
      <c r="A205" s="435"/>
      <c r="B205" s="271"/>
      <c r="C205" s="224" t="s">
        <v>785</v>
      </c>
      <c r="D205" s="449"/>
      <c r="E205" s="223" t="s">
        <v>483</v>
      </c>
      <c r="F205" s="322">
        <f t="shared" si="15"/>
        <v>0</v>
      </c>
      <c r="G205" s="322">
        <f>SUM(G206)</f>
        <v>0</v>
      </c>
      <c r="H205" s="322">
        <f>SUM(H206)</f>
        <v>0</v>
      </c>
    </row>
    <row r="206" spans="1:8" ht="30" customHeight="1" hidden="1">
      <c r="A206" s="271"/>
      <c r="B206" s="219"/>
      <c r="C206" s="271"/>
      <c r="D206" s="216" t="s">
        <v>24</v>
      </c>
      <c r="E206" s="218" t="s">
        <v>604</v>
      </c>
      <c r="F206" s="322">
        <f t="shared" si="15"/>
        <v>0</v>
      </c>
      <c r="G206" s="322">
        <f>SUM(G207:G207)</f>
        <v>0</v>
      </c>
      <c r="H206" s="322">
        <f>SUM(H207:H207)</f>
        <v>0</v>
      </c>
    </row>
    <row r="207" spans="1:8" ht="38.25" hidden="1">
      <c r="A207" s="271"/>
      <c r="B207" s="219"/>
      <c r="C207" s="224"/>
      <c r="D207" s="219"/>
      <c r="E207" s="381" t="s">
        <v>786</v>
      </c>
      <c r="F207" s="312">
        <f t="shared" si="15"/>
        <v>0</v>
      </c>
      <c r="G207" s="298">
        <v>0</v>
      </c>
      <c r="H207" s="298"/>
    </row>
    <row r="208" spans="1:8" ht="12.75">
      <c r="A208" s="271"/>
      <c r="B208" s="243" t="s">
        <v>181</v>
      </c>
      <c r="C208" s="243"/>
      <c r="D208" s="243"/>
      <c r="E208" s="431" t="s">
        <v>182</v>
      </c>
      <c r="F208" s="322">
        <f aca="true" t="shared" si="17" ref="F208:F262">G208+H208</f>
        <v>285</v>
      </c>
      <c r="G208" s="322">
        <f aca="true" t="shared" si="18" ref="G208:H210">SUM(G209)</f>
        <v>285</v>
      </c>
      <c r="H208" s="322">
        <f t="shared" si="18"/>
        <v>0</v>
      </c>
    </row>
    <row r="209" spans="1:8" ht="12.75">
      <c r="A209" s="271"/>
      <c r="B209" s="436" t="s">
        <v>183</v>
      </c>
      <c r="C209" s="243"/>
      <c r="D209" s="243"/>
      <c r="E209" s="431" t="s">
        <v>184</v>
      </c>
      <c r="F209" s="322">
        <f t="shared" si="17"/>
        <v>285</v>
      </c>
      <c r="G209" s="322">
        <f t="shared" si="18"/>
        <v>285</v>
      </c>
      <c r="H209" s="322">
        <f t="shared" si="18"/>
        <v>0</v>
      </c>
    </row>
    <row r="210" spans="1:8" ht="25.5">
      <c r="A210" s="271"/>
      <c r="B210" s="219"/>
      <c r="C210" s="224" t="s">
        <v>429</v>
      </c>
      <c r="D210" s="271"/>
      <c r="E210" s="223" t="s">
        <v>428</v>
      </c>
      <c r="F210" s="322">
        <f t="shared" si="17"/>
        <v>285</v>
      </c>
      <c r="G210" s="322">
        <f t="shared" si="18"/>
        <v>285</v>
      </c>
      <c r="H210" s="322">
        <f t="shared" si="18"/>
        <v>0</v>
      </c>
    </row>
    <row r="211" spans="1:8" ht="25.5">
      <c r="A211" s="271"/>
      <c r="B211" s="219"/>
      <c r="C211" s="224" t="s">
        <v>430</v>
      </c>
      <c r="D211" s="216"/>
      <c r="E211" s="223" t="s">
        <v>431</v>
      </c>
      <c r="F211" s="322">
        <f t="shared" si="17"/>
        <v>285</v>
      </c>
      <c r="G211" s="322">
        <f>SUM(G212,G215,G220)</f>
        <v>285</v>
      </c>
      <c r="H211" s="322">
        <f>SUM(H212,H215,H220)</f>
        <v>0</v>
      </c>
    </row>
    <row r="212" spans="1:8" s="228" customFormat="1" ht="25.5" hidden="1">
      <c r="A212" s="219"/>
      <c r="B212" s="219"/>
      <c r="C212" s="224" t="s">
        <v>432</v>
      </c>
      <c r="D212" s="219"/>
      <c r="E212" s="223" t="s">
        <v>433</v>
      </c>
      <c r="F212" s="322">
        <f t="shared" si="17"/>
        <v>0</v>
      </c>
      <c r="G212" s="322">
        <f>SUM(G213)</f>
        <v>0</v>
      </c>
      <c r="H212" s="322">
        <f>SUM(H213)</f>
        <v>0</v>
      </c>
    </row>
    <row r="213" spans="1:8" s="228" customFormat="1" ht="12.75" hidden="1">
      <c r="A213" s="219"/>
      <c r="B213" s="219"/>
      <c r="C213" s="224" t="s">
        <v>434</v>
      </c>
      <c r="D213" s="224"/>
      <c r="E213" s="223" t="s">
        <v>518</v>
      </c>
      <c r="F213" s="322">
        <f t="shared" si="17"/>
        <v>0</v>
      </c>
      <c r="G213" s="322">
        <f>SUM(G214)</f>
        <v>0</v>
      </c>
      <c r="H213" s="322">
        <f>SUM(H214)</f>
        <v>0</v>
      </c>
    </row>
    <row r="214" spans="1:8" ht="25.5" hidden="1">
      <c r="A214" s="271"/>
      <c r="B214" s="224"/>
      <c r="C214" s="224"/>
      <c r="D214" s="224" t="s">
        <v>60</v>
      </c>
      <c r="E214" s="223" t="s">
        <v>61</v>
      </c>
      <c r="F214" s="322">
        <f t="shared" si="17"/>
        <v>0</v>
      </c>
      <c r="G214" s="300">
        <f>'5 - распред. по ст. 2019'!E76</f>
        <v>0</v>
      </c>
      <c r="H214" s="300">
        <f>P214</f>
        <v>0</v>
      </c>
    </row>
    <row r="215" spans="1:8" s="228" customFormat="1" ht="25.5" hidden="1">
      <c r="A215" s="219"/>
      <c r="B215" s="219"/>
      <c r="C215" s="224" t="s">
        <v>435</v>
      </c>
      <c r="D215" s="224"/>
      <c r="E215" s="223" t="s">
        <v>436</v>
      </c>
      <c r="F215" s="322">
        <f t="shared" si="17"/>
        <v>0</v>
      </c>
      <c r="G215" s="322">
        <f>SUM(G216)</f>
        <v>0</v>
      </c>
      <c r="H215" s="322">
        <f>SUM(H216)</f>
        <v>0</v>
      </c>
    </row>
    <row r="216" spans="1:8" s="228" customFormat="1" ht="25.5" hidden="1">
      <c r="A216" s="219"/>
      <c r="B216" s="219"/>
      <c r="C216" s="224" t="s">
        <v>437</v>
      </c>
      <c r="D216" s="224"/>
      <c r="E216" s="223" t="s">
        <v>438</v>
      </c>
      <c r="F216" s="322">
        <f t="shared" si="17"/>
        <v>0</v>
      </c>
      <c r="G216" s="322">
        <f>SUM(G217)</f>
        <v>0</v>
      </c>
      <c r="H216" s="322">
        <f>SUM(H217)</f>
        <v>0</v>
      </c>
    </row>
    <row r="217" spans="1:8" ht="25.5" hidden="1">
      <c r="A217" s="271"/>
      <c r="B217" s="224"/>
      <c r="C217" s="224"/>
      <c r="D217" s="224" t="s">
        <v>60</v>
      </c>
      <c r="E217" s="223" t="s">
        <v>61</v>
      </c>
      <c r="F217" s="322">
        <f t="shared" si="17"/>
        <v>0</v>
      </c>
      <c r="G217" s="300">
        <f>'5 - распред. по ст. 2019'!E79</f>
        <v>0</v>
      </c>
      <c r="H217" s="300">
        <f>P217</f>
        <v>0</v>
      </c>
    </row>
    <row r="218" spans="1:8" s="228" customFormat="1" ht="26.25" customHeight="1" hidden="1">
      <c r="A218" s="219"/>
      <c r="B218" s="219"/>
      <c r="C218" s="224" t="s">
        <v>439</v>
      </c>
      <c r="D218" s="224"/>
      <c r="E218" s="223" t="s">
        <v>440</v>
      </c>
      <c r="F218" s="322">
        <f t="shared" si="17"/>
        <v>0</v>
      </c>
      <c r="G218" s="322">
        <f>SUM(G219)</f>
        <v>0</v>
      </c>
      <c r="H218" s="322">
        <f>SUM(H219)</f>
        <v>0</v>
      </c>
    </row>
    <row r="219" spans="1:8" ht="30" customHeight="1" hidden="1">
      <c r="A219" s="271"/>
      <c r="B219" s="224"/>
      <c r="C219" s="224"/>
      <c r="D219" s="224" t="s">
        <v>60</v>
      </c>
      <c r="E219" s="223" t="s">
        <v>61</v>
      </c>
      <c r="F219" s="322">
        <f t="shared" si="17"/>
        <v>0</v>
      </c>
      <c r="G219" s="300">
        <v>0</v>
      </c>
      <c r="H219" s="300">
        <f>P219</f>
        <v>0</v>
      </c>
    </row>
    <row r="220" spans="1:8" s="228" customFormat="1" ht="25.5">
      <c r="A220" s="219"/>
      <c r="B220" s="219"/>
      <c r="C220" s="224" t="s">
        <v>441</v>
      </c>
      <c r="D220" s="224"/>
      <c r="E220" s="223" t="s">
        <v>442</v>
      </c>
      <c r="F220" s="322">
        <f t="shared" si="17"/>
        <v>285</v>
      </c>
      <c r="G220" s="322">
        <f>SUM(G221,G223,G225,G227,G229)</f>
        <v>285</v>
      </c>
      <c r="H220" s="322">
        <f>SUM(H221,H223,H225,H227,H229)</f>
        <v>0</v>
      </c>
    </row>
    <row r="221" spans="1:8" s="228" customFormat="1" ht="51" hidden="1">
      <c r="A221" s="219"/>
      <c r="B221" s="219"/>
      <c r="C221" s="224" t="s">
        <v>443</v>
      </c>
      <c r="D221" s="224"/>
      <c r="E221" s="223" t="s">
        <v>444</v>
      </c>
      <c r="F221" s="322">
        <f t="shared" si="17"/>
        <v>0</v>
      </c>
      <c r="G221" s="322">
        <f>SUM(G222)</f>
        <v>0</v>
      </c>
      <c r="H221" s="322">
        <f>SUM(H222)</f>
        <v>0</v>
      </c>
    </row>
    <row r="222" spans="1:8" ht="25.5" hidden="1">
      <c r="A222" s="271"/>
      <c r="B222" s="224"/>
      <c r="C222" s="224"/>
      <c r="D222" s="224" t="s">
        <v>60</v>
      </c>
      <c r="E222" s="223" t="s">
        <v>61</v>
      </c>
      <c r="F222" s="322">
        <f t="shared" si="17"/>
        <v>0</v>
      </c>
      <c r="G222" s="300">
        <f>'5 - распред. по ст. 2019'!E84</f>
        <v>0</v>
      </c>
      <c r="H222" s="300">
        <f>P222</f>
        <v>0</v>
      </c>
    </row>
    <row r="223" spans="1:8" s="228" customFormat="1" ht="25.5" hidden="1">
      <c r="A223" s="219"/>
      <c r="B223" s="219"/>
      <c r="C223" s="224" t="s">
        <v>445</v>
      </c>
      <c r="D223" s="224"/>
      <c r="E223" s="223" t="s">
        <v>446</v>
      </c>
      <c r="F223" s="322">
        <f t="shared" si="17"/>
        <v>0</v>
      </c>
      <c r="G223" s="322">
        <f>SUM(G224)</f>
        <v>0</v>
      </c>
      <c r="H223" s="322">
        <f>SUM(H224)</f>
        <v>0</v>
      </c>
    </row>
    <row r="224" spans="1:8" ht="25.5" hidden="1">
      <c r="A224" s="271"/>
      <c r="B224" s="224"/>
      <c r="C224" s="224"/>
      <c r="D224" s="224" t="s">
        <v>60</v>
      </c>
      <c r="E224" s="223" t="s">
        <v>61</v>
      </c>
      <c r="F224" s="322">
        <f t="shared" si="17"/>
        <v>0</v>
      </c>
      <c r="G224" s="300">
        <f>'5 - распред. по ст. 2019'!E86</f>
        <v>0</v>
      </c>
      <c r="H224" s="300">
        <f>P224</f>
        <v>0</v>
      </c>
    </row>
    <row r="225" spans="1:8" s="228" customFormat="1" ht="26.25" customHeight="1" hidden="1">
      <c r="A225" s="219"/>
      <c r="B225" s="219"/>
      <c r="C225" s="224" t="s">
        <v>447</v>
      </c>
      <c r="D225" s="224"/>
      <c r="E225" s="223" t="s">
        <v>446</v>
      </c>
      <c r="F225" s="322">
        <f t="shared" si="17"/>
        <v>0</v>
      </c>
      <c r="G225" s="322">
        <f>SUM(G226)</f>
        <v>0</v>
      </c>
      <c r="H225" s="322">
        <f>SUM(H226)</f>
        <v>0</v>
      </c>
    </row>
    <row r="226" spans="1:8" ht="30" customHeight="1" hidden="1">
      <c r="A226" s="271"/>
      <c r="B226" s="224"/>
      <c r="C226" s="224"/>
      <c r="D226" s="224" t="s">
        <v>60</v>
      </c>
      <c r="E226" s="223" t="s">
        <v>61</v>
      </c>
      <c r="F226" s="322">
        <f t="shared" si="17"/>
        <v>0</v>
      </c>
      <c r="G226" s="300">
        <f>'5 - распред. по ст. 2019'!E88</f>
        <v>0</v>
      </c>
      <c r="H226" s="300">
        <f>P226</f>
        <v>0</v>
      </c>
    </row>
    <row r="227" spans="1:8" s="228" customFormat="1" ht="12.75" hidden="1">
      <c r="A227" s="219"/>
      <c r="B227" s="219"/>
      <c r="C227" s="224" t="s">
        <v>449</v>
      </c>
      <c r="D227" s="224"/>
      <c r="E227" s="223" t="s">
        <v>450</v>
      </c>
      <c r="F227" s="322">
        <f t="shared" si="17"/>
        <v>0</v>
      </c>
      <c r="G227" s="322">
        <f>SUM(G228)</f>
        <v>0</v>
      </c>
      <c r="H227" s="322">
        <f>SUM(H228)</f>
        <v>0</v>
      </c>
    </row>
    <row r="228" spans="1:8" ht="25.5" hidden="1">
      <c r="A228" s="271"/>
      <c r="B228" s="224"/>
      <c r="C228" s="224"/>
      <c r="D228" s="224" t="s">
        <v>60</v>
      </c>
      <c r="E228" s="223" t="s">
        <v>61</v>
      </c>
      <c r="F228" s="322">
        <f t="shared" si="17"/>
        <v>0</v>
      </c>
      <c r="G228" s="300">
        <f>'5 - распред. по ст. 2019'!E90</f>
        <v>0</v>
      </c>
      <c r="H228" s="300">
        <f>P228</f>
        <v>0</v>
      </c>
    </row>
    <row r="229" spans="1:8" s="228" customFormat="1" ht="25.5">
      <c r="A229" s="219"/>
      <c r="B229" s="219"/>
      <c r="C229" s="224" t="s">
        <v>451</v>
      </c>
      <c r="D229" s="224"/>
      <c r="E229" s="223" t="s">
        <v>452</v>
      </c>
      <c r="F229" s="322">
        <f t="shared" si="17"/>
        <v>285</v>
      </c>
      <c r="G229" s="322">
        <f>SUM(G230)</f>
        <v>285</v>
      </c>
      <c r="H229" s="322">
        <f>SUM(H230)</f>
        <v>0</v>
      </c>
    </row>
    <row r="230" spans="1:8" ht="25.5">
      <c r="A230" s="271"/>
      <c r="B230" s="224"/>
      <c r="C230" s="224"/>
      <c r="D230" s="224" t="s">
        <v>60</v>
      </c>
      <c r="E230" s="223" t="s">
        <v>61</v>
      </c>
      <c r="F230" s="322">
        <f t="shared" si="17"/>
        <v>285</v>
      </c>
      <c r="G230" s="300">
        <v>285</v>
      </c>
      <c r="H230" s="300">
        <f>P230</f>
        <v>0</v>
      </c>
    </row>
    <row r="231" spans="1:8" ht="12.75">
      <c r="A231" s="271"/>
      <c r="B231" s="243" t="s">
        <v>185</v>
      </c>
      <c r="C231" s="243"/>
      <c r="D231" s="243"/>
      <c r="E231" s="431" t="s">
        <v>101</v>
      </c>
      <c r="F231" s="322">
        <f t="shared" si="17"/>
        <v>2115</v>
      </c>
      <c r="G231" s="322">
        <f>SUM(G233)</f>
        <v>2115</v>
      </c>
      <c r="H231" s="322">
        <f>SUM(H233)</f>
        <v>0</v>
      </c>
    </row>
    <row r="232" spans="1:8" ht="12.75">
      <c r="A232" s="271"/>
      <c r="B232" s="431" t="s">
        <v>186</v>
      </c>
      <c r="C232" s="243"/>
      <c r="D232" s="243"/>
      <c r="E232" s="431" t="s">
        <v>187</v>
      </c>
      <c r="F232" s="322">
        <f t="shared" si="17"/>
        <v>2115</v>
      </c>
      <c r="G232" s="322">
        <f>SUM(G233)</f>
        <v>2115</v>
      </c>
      <c r="H232" s="322">
        <f>SUM(H233)</f>
        <v>0</v>
      </c>
    </row>
    <row r="233" spans="1:8" ht="25.5">
      <c r="A233" s="271"/>
      <c r="B233" s="219"/>
      <c r="C233" s="224" t="s">
        <v>494</v>
      </c>
      <c r="D233" s="224"/>
      <c r="E233" s="223" t="s">
        <v>362</v>
      </c>
      <c r="F233" s="322">
        <f t="shared" si="17"/>
        <v>2115</v>
      </c>
      <c r="G233" s="322">
        <f>SUM(G234,G247)</f>
        <v>2115</v>
      </c>
      <c r="H233" s="322">
        <f>SUM(H234,H247)</f>
        <v>0</v>
      </c>
    </row>
    <row r="234" spans="1:8" ht="12.75">
      <c r="A234" s="271"/>
      <c r="B234" s="219"/>
      <c r="C234" s="224" t="s">
        <v>495</v>
      </c>
      <c r="D234" s="224"/>
      <c r="E234" s="223" t="s">
        <v>363</v>
      </c>
      <c r="F234" s="322">
        <f t="shared" si="17"/>
        <v>2115</v>
      </c>
      <c r="G234" s="322">
        <f>SUM(G235,G238,G241,G244)</f>
        <v>2115</v>
      </c>
      <c r="H234" s="322">
        <f>SUM(H235,H238,H241,H244)</f>
        <v>0</v>
      </c>
    </row>
    <row r="235" spans="1:8" s="228" customFormat="1" ht="25.5">
      <c r="A235" s="219"/>
      <c r="B235" s="219"/>
      <c r="C235" s="224" t="s">
        <v>496</v>
      </c>
      <c r="D235" s="224"/>
      <c r="E235" s="223" t="s">
        <v>584</v>
      </c>
      <c r="F235" s="321">
        <f t="shared" si="17"/>
        <v>2055</v>
      </c>
      <c r="G235" s="321">
        <f>SUM(G236)</f>
        <v>2055</v>
      </c>
      <c r="H235" s="321">
        <f>SUM(H236)</f>
        <v>0</v>
      </c>
    </row>
    <row r="236" spans="1:8" s="228" customFormat="1" ht="12.75">
      <c r="A236" s="219"/>
      <c r="B236" s="219"/>
      <c r="C236" s="390" t="str">
        <f>'5 - распред. по ст. 2019'!A46</f>
        <v>02 1 01 2К010</v>
      </c>
      <c r="D236" s="224"/>
      <c r="E236" s="389" t="str">
        <f>'5 - распред. по ст. 2019'!C46</f>
        <v>Обеспечение деятельности учреждения культуры</v>
      </c>
      <c r="F236" s="321">
        <f t="shared" si="17"/>
        <v>2055</v>
      </c>
      <c r="G236" s="321">
        <f>SUM(G237)</f>
        <v>2055</v>
      </c>
      <c r="H236" s="321">
        <f>SUM(H237)</f>
        <v>0</v>
      </c>
    </row>
    <row r="237" spans="1:8" ht="25.5">
      <c r="A237" s="219"/>
      <c r="B237" s="224"/>
      <c r="C237" s="224"/>
      <c r="D237" s="224" t="s">
        <v>60</v>
      </c>
      <c r="E237" s="223" t="s">
        <v>61</v>
      </c>
      <c r="F237" s="321">
        <f t="shared" si="17"/>
        <v>2055</v>
      </c>
      <c r="G237" s="300">
        <v>2055</v>
      </c>
      <c r="H237" s="299">
        <v>0</v>
      </c>
    </row>
    <row r="238" spans="1:8" s="228" customFormat="1" ht="12.75" hidden="1">
      <c r="A238" s="219"/>
      <c r="B238" s="219"/>
      <c r="C238" s="390" t="str">
        <f>'5 - распред. по ст. 2019'!A48</f>
        <v>02 1 02 00000</v>
      </c>
      <c r="D238" s="224"/>
      <c r="E238" s="389" t="str">
        <f>'5 - распред. по ст. 2019'!C48</f>
        <v>Основное мероприятие "Организация и проведение мероприятий"</v>
      </c>
      <c r="F238" s="321">
        <f t="shared" si="17"/>
        <v>0</v>
      </c>
      <c r="G238" s="321">
        <f>SUM(G239)</f>
        <v>0</v>
      </c>
      <c r="H238" s="321">
        <f>SUM(H239)</f>
        <v>0</v>
      </c>
    </row>
    <row r="239" spans="1:8" s="228" customFormat="1" ht="12.75" hidden="1">
      <c r="A239" s="219"/>
      <c r="B239" s="219"/>
      <c r="C239" s="390" t="str">
        <f>'5 - распред. по ст. 2019'!A49</f>
        <v>02 1 02 2К020</v>
      </c>
      <c r="D239" s="224"/>
      <c r="E239" s="389" t="str">
        <f>'5 - распред. по ст. 2019'!C49</f>
        <v>Организация и проведение поселенческих мероприятий</v>
      </c>
      <c r="F239" s="321">
        <f t="shared" si="17"/>
        <v>0</v>
      </c>
      <c r="G239" s="321">
        <f>SUM(G240)</f>
        <v>0</v>
      </c>
      <c r="H239" s="321">
        <f>SUM(H240)</f>
        <v>0</v>
      </c>
    </row>
    <row r="240" spans="1:8" ht="25.5" hidden="1">
      <c r="A240" s="219"/>
      <c r="B240" s="224"/>
      <c r="C240" s="224"/>
      <c r="D240" s="224" t="s">
        <v>60</v>
      </c>
      <c r="E240" s="223" t="s">
        <v>61</v>
      </c>
      <c r="F240" s="321">
        <f t="shared" si="17"/>
        <v>0</v>
      </c>
      <c r="G240" s="300">
        <f>'5 - распред. по ст. 2019'!E50</f>
        <v>0</v>
      </c>
      <c r="H240" s="299">
        <v>0</v>
      </c>
    </row>
    <row r="241" spans="1:8" s="228" customFormat="1" ht="12.75">
      <c r="A241" s="219"/>
      <c r="B241" s="219"/>
      <c r="C241" s="390" t="str">
        <f>'5 - распред. по ст. 2019'!A51</f>
        <v>02 1 03 00000</v>
      </c>
      <c r="D241" s="224"/>
      <c r="E241" s="389" t="str">
        <f>'5 - распред. по ст. 2019'!C51</f>
        <v>Основное мероприятие "Военно-патриотическое воспитание"</v>
      </c>
      <c r="F241" s="321">
        <f t="shared" si="17"/>
        <v>60</v>
      </c>
      <c r="G241" s="321">
        <f>SUM(G242)</f>
        <v>60</v>
      </c>
      <c r="H241" s="321">
        <f>SUM(H242)</f>
        <v>0</v>
      </c>
    </row>
    <row r="242" spans="1:8" s="228" customFormat="1" ht="25.5">
      <c r="A242" s="219"/>
      <c r="B242" s="219"/>
      <c r="C242" s="390" t="str">
        <f>'5 - распред. по ст. 2019'!A52</f>
        <v>02 1 03 2К040</v>
      </c>
      <c r="D242" s="224"/>
      <c r="E242" s="389" t="str">
        <f>'5 - распред. по ст. 2019'!C52</f>
        <v>Организация и проведение поселенческих мероприятий по военно-патриотическому воспитанию</v>
      </c>
      <c r="F242" s="321">
        <f t="shared" si="17"/>
        <v>60</v>
      </c>
      <c r="G242" s="321">
        <f>SUM(G243)</f>
        <v>60</v>
      </c>
      <c r="H242" s="321">
        <f>SUM(H243)</f>
        <v>0</v>
      </c>
    </row>
    <row r="243" spans="1:8" ht="25.5">
      <c r="A243" s="219"/>
      <c r="B243" s="224"/>
      <c r="C243" s="224"/>
      <c r="D243" s="224" t="s">
        <v>60</v>
      </c>
      <c r="E243" s="223" t="s">
        <v>61</v>
      </c>
      <c r="F243" s="321">
        <f t="shared" si="17"/>
        <v>60</v>
      </c>
      <c r="G243" s="300">
        <f>'5 - распред. по ст. 2019'!E53</f>
        <v>60</v>
      </c>
      <c r="H243" s="299">
        <v>0</v>
      </c>
    </row>
    <row r="244" spans="1:8" s="228" customFormat="1" ht="25.5" hidden="1">
      <c r="A244" s="219"/>
      <c r="B244" s="219"/>
      <c r="C244" s="390" t="str">
        <f>'5 - распред. по ст. 2019'!A54</f>
        <v>02 1 04 00000</v>
      </c>
      <c r="D244" s="224"/>
      <c r="E244" s="389" t="str">
        <f>'5 - распред. по ст. 2019'!C54</f>
        <v>Основное мероприятие "Приведение в нормативное состояние объектов культурной сферы"</v>
      </c>
      <c r="F244" s="321">
        <f t="shared" si="17"/>
        <v>0</v>
      </c>
      <c r="G244" s="321">
        <f>SUM(G245)</f>
        <v>0</v>
      </c>
      <c r="H244" s="321">
        <f>SUM(H245)</f>
        <v>0</v>
      </c>
    </row>
    <row r="245" spans="1:8" s="228" customFormat="1" ht="12.75" hidden="1">
      <c r="A245" s="219"/>
      <c r="B245" s="219"/>
      <c r="C245" s="390" t="str">
        <f>'5 - распред. по ст. 2019'!A55</f>
        <v>02 1 04 2К050</v>
      </c>
      <c r="D245" s="224"/>
      <c r="E245" s="389" t="str">
        <f>'5 - распред. по ст. 2019'!C55</f>
        <v>Устранение предписаний надзорных органов</v>
      </c>
      <c r="F245" s="321">
        <f t="shared" si="17"/>
        <v>0</v>
      </c>
      <c r="G245" s="321">
        <f>SUM(G246)</f>
        <v>0</v>
      </c>
      <c r="H245" s="321">
        <f>SUM(H246)</f>
        <v>0</v>
      </c>
    </row>
    <row r="246" spans="1:8" ht="25.5" hidden="1">
      <c r="A246" s="219"/>
      <c r="B246" s="224"/>
      <c r="C246" s="224"/>
      <c r="D246" s="224" t="s">
        <v>60</v>
      </c>
      <c r="E246" s="223" t="s">
        <v>61</v>
      </c>
      <c r="F246" s="321">
        <f t="shared" si="17"/>
        <v>0</v>
      </c>
      <c r="G246" s="300">
        <f>'5 - распред. по ст. 2019'!E56</f>
        <v>0</v>
      </c>
      <c r="H246" s="299">
        <v>0</v>
      </c>
    </row>
    <row r="247" spans="1:8" s="228" customFormat="1" ht="12.75" hidden="1">
      <c r="A247" s="219"/>
      <c r="B247" s="219"/>
      <c r="C247" s="219" t="s">
        <v>507</v>
      </c>
      <c r="D247" s="219"/>
      <c r="E247" s="221" t="s">
        <v>360</v>
      </c>
      <c r="F247" s="321">
        <f t="shared" si="17"/>
        <v>0</v>
      </c>
      <c r="G247" s="321">
        <f>SUM(G248)</f>
        <v>0</v>
      </c>
      <c r="H247" s="321">
        <f>SUM(H248)</f>
        <v>0</v>
      </c>
    </row>
    <row r="248" spans="1:8" s="228" customFormat="1" ht="25.5" hidden="1">
      <c r="A248" s="219"/>
      <c r="B248" s="219"/>
      <c r="C248" s="390" t="str">
        <f>'5 - распред. по ст. 2019'!A61</f>
        <v>02 3 01 00000</v>
      </c>
      <c r="D248" s="224"/>
      <c r="E248" s="389" t="str">
        <f>'5 - распред. по ст. 2019'!C61</f>
        <v>Основное мероприятие "Создание условий для развития кадрового потенциала"</v>
      </c>
      <c r="F248" s="321">
        <f t="shared" si="17"/>
        <v>0</v>
      </c>
      <c r="G248" s="321">
        <f>SUM(G250)</f>
        <v>0</v>
      </c>
      <c r="H248" s="321">
        <f>SUM(H250)</f>
        <v>0</v>
      </c>
    </row>
    <row r="249" spans="1:8" s="228" customFormat="1" ht="12.75" hidden="1">
      <c r="A249" s="219"/>
      <c r="B249" s="219"/>
      <c r="C249" s="390" t="str">
        <f>'5 - распред. по ст. 2019'!A62</f>
        <v>02 3 01 2К070</v>
      </c>
      <c r="D249" s="224"/>
      <c r="E249" s="389" t="str">
        <f>'5 - распред. по ст. 2019'!C62</f>
        <v>Участие в семинарах, курсах повышения квалификации</v>
      </c>
      <c r="F249" s="321">
        <f t="shared" si="17"/>
        <v>0</v>
      </c>
      <c r="G249" s="321">
        <f>SUM(G250)</f>
        <v>0</v>
      </c>
      <c r="H249" s="321">
        <f>SUM(H250)</f>
        <v>0</v>
      </c>
    </row>
    <row r="250" spans="1:8" ht="25.5" hidden="1">
      <c r="A250" s="219"/>
      <c r="B250" s="224"/>
      <c r="C250" s="224"/>
      <c r="D250" s="224" t="s">
        <v>60</v>
      </c>
      <c r="E250" s="223" t="s">
        <v>61</v>
      </c>
      <c r="F250" s="321">
        <f t="shared" si="17"/>
        <v>0</v>
      </c>
      <c r="G250" s="300">
        <f>'5 - распред. по ст. 2019'!E63</f>
        <v>0</v>
      </c>
      <c r="H250" s="299">
        <v>0</v>
      </c>
    </row>
    <row r="251" spans="1:8" ht="12.75">
      <c r="A251" s="219"/>
      <c r="B251" s="242" t="s">
        <v>903</v>
      </c>
      <c r="C251" s="242"/>
      <c r="D251" s="242"/>
      <c r="E251" s="284" t="s">
        <v>904</v>
      </c>
      <c r="F251" s="322">
        <f aca="true" t="shared" si="19" ref="F251:F258">G251+H251</f>
        <v>30.6</v>
      </c>
      <c r="G251" s="322">
        <f aca="true" t="shared" si="20" ref="G251:H253">SUM(G252)</f>
        <v>0</v>
      </c>
      <c r="H251" s="322">
        <f t="shared" si="20"/>
        <v>30.6</v>
      </c>
    </row>
    <row r="252" spans="1:8" ht="12.75">
      <c r="A252" s="219"/>
      <c r="B252" s="284" t="s">
        <v>906</v>
      </c>
      <c r="C252" s="242"/>
      <c r="D252" s="242"/>
      <c r="E252" s="284" t="s">
        <v>905</v>
      </c>
      <c r="F252" s="322">
        <f t="shared" si="19"/>
        <v>30.6</v>
      </c>
      <c r="G252" s="322">
        <f t="shared" si="20"/>
        <v>0</v>
      </c>
      <c r="H252" s="322">
        <f t="shared" si="20"/>
        <v>30.6</v>
      </c>
    </row>
    <row r="253" spans="1:8" ht="12.75">
      <c r="A253" s="271"/>
      <c r="B253" s="219"/>
      <c r="C253" s="219" t="s">
        <v>455</v>
      </c>
      <c r="D253" s="271"/>
      <c r="E253" s="221" t="s">
        <v>272</v>
      </c>
      <c r="F253" s="322">
        <f t="shared" si="19"/>
        <v>30.6</v>
      </c>
      <c r="G253" s="322">
        <f t="shared" si="20"/>
        <v>0</v>
      </c>
      <c r="H253" s="322">
        <f t="shared" si="20"/>
        <v>30.6</v>
      </c>
    </row>
    <row r="254" spans="1:8" ht="25.5">
      <c r="A254" s="219"/>
      <c r="B254" s="224"/>
      <c r="C254" s="219" t="s">
        <v>481</v>
      </c>
      <c r="D254" s="219"/>
      <c r="E254" s="221" t="s">
        <v>287</v>
      </c>
      <c r="F254" s="322">
        <f t="shared" si="19"/>
        <v>30.6</v>
      </c>
      <c r="G254" s="322">
        <f>SUM(G257)</f>
        <v>0</v>
      </c>
      <c r="H254" s="322">
        <f>SUM(H257)</f>
        <v>30.6</v>
      </c>
    </row>
    <row r="255" spans="1:8" s="228" customFormat="1" ht="21" customHeight="1" hidden="1">
      <c r="A255" s="216"/>
      <c r="B255" s="376"/>
      <c r="C255" s="216" t="s">
        <v>460</v>
      </c>
      <c r="D255" s="376"/>
      <c r="E255" s="217" t="s">
        <v>99</v>
      </c>
      <c r="F255" s="321">
        <f t="shared" si="19"/>
        <v>0</v>
      </c>
      <c r="G255" s="321">
        <f>SUM(G256)</f>
        <v>0</v>
      </c>
      <c r="H255" s="321">
        <f>P255</f>
        <v>0</v>
      </c>
    </row>
    <row r="256" spans="1:8" ht="12.75" hidden="1">
      <c r="A256" s="376"/>
      <c r="B256" s="216"/>
      <c r="C256" s="376"/>
      <c r="D256" s="495" t="s">
        <v>203</v>
      </c>
      <c r="E256" s="496" t="s">
        <v>204</v>
      </c>
      <c r="F256" s="321">
        <f t="shared" si="19"/>
        <v>0</v>
      </c>
      <c r="G256" s="299"/>
      <c r="H256" s="299">
        <f>P256</f>
        <v>0</v>
      </c>
    </row>
    <row r="257" spans="1:8" s="228" customFormat="1" ht="38.25">
      <c r="A257" s="435"/>
      <c r="B257" s="271"/>
      <c r="C257" s="224" t="s">
        <v>859</v>
      </c>
      <c r="D257" s="449"/>
      <c r="E257" s="673" t="s">
        <v>858</v>
      </c>
      <c r="F257" s="322">
        <f t="shared" si="19"/>
        <v>30.6</v>
      </c>
      <c r="G257" s="322">
        <f>SUM(G258)</f>
        <v>0</v>
      </c>
      <c r="H257" s="322">
        <f>SUM(H258)</f>
        <v>30.6</v>
      </c>
    </row>
    <row r="258" spans="1:8" ht="25.5">
      <c r="A258" s="271"/>
      <c r="B258" s="219"/>
      <c r="C258" s="271"/>
      <c r="D258" s="216" t="s">
        <v>24</v>
      </c>
      <c r="E258" s="218" t="s">
        <v>604</v>
      </c>
      <c r="F258" s="322">
        <f t="shared" si="19"/>
        <v>30.6</v>
      </c>
      <c r="G258" s="300">
        <v>0</v>
      </c>
      <c r="H258" s="300">
        <v>30.6</v>
      </c>
    </row>
    <row r="259" spans="1:8" ht="12.75">
      <c r="A259" s="219"/>
      <c r="B259" s="242" t="s">
        <v>196</v>
      </c>
      <c r="C259" s="242"/>
      <c r="D259" s="242"/>
      <c r="E259" s="284" t="s">
        <v>197</v>
      </c>
      <c r="F259" s="322">
        <f t="shared" si="17"/>
        <v>387</v>
      </c>
      <c r="G259" s="322">
        <f>SUM(G260)</f>
        <v>350</v>
      </c>
      <c r="H259" s="322">
        <f>SUM(H260)</f>
        <v>37</v>
      </c>
    </row>
    <row r="260" spans="1:8" ht="12.75">
      <c r="A260" s="219"/>
      <c r="B260" s="284" t="s">
        <v>198</v>
      </c>
      <c r="C260" s="242"/>
      <c r="D260" s="242"/>
      <c r="E260" s="284" t="s">
        <v>199</v>
      </c>
      <c r="F260" s="322">
        <f t="shared" si="17"/>
        <v>387</v>
      </c>
      <c r="G260" s="322">
        <f>SUM(G261)</f>
        <v>350</v>
      </c>
      <c r="H260" s="322">
        <f>SUM(H261)</f>
        <v>37</v>
      </c>
    </row>
    <row r="261" spans="1:8" ht="12.75">
      <c r="A261" s="271"/>
      <c r="B261" s="219"/>
      <c r="C261" s="219" t="s">
        <v>455</v>
      </c>
      <c r="D261" s="271"/>
      <c r="E261" s="221" t="s">
        <v>272</v>
      </c>
      <c r="F261" s="322">
        <f t="shared" si="17"/>
        <v>387</v>
      </c>
      <c r="G261" s="322">
        <f>SUM(G262+G270)</f>
        <v>350</v>
      </c>
      <c r="H261" s="322">
        <f>SUM(H262+H270)</f>
        <v>37</v>
      </c>
    </row>
    <row r="262" spans="1:8" ht="38.25">
      <c r="A262" s="219"/>
      <c r="B262" s="224"/>
      <c r="C262" s="219" t="s">
        <v>459</v>
      </c>
      <c r="D262" s="216"/>
      <c r="E262" s="217" t="s">
        <v>280</v>
      </c>
      <c r="F262" s="322">
        <f t="shared" si="17"/>
        <v>350</v>
      </c>
      <c r="G262" s="322">
        <f>SUM(G263,G265)+G267</f>
        <v>350</v>
      </c>
      <c r="H262" s="322">
        <f>SUM(H263,H265)+H267</f>
        <v>0</v>
      </c>
    </row>
    <row r="263" spans="1:8" s="228" customFormat="1" ht="21" customHeight="1" hidden="1">
      <c r="A263" s="216"/>
      <c r="B263" s="376"/>
      <c r="C263" s="216" t="s">
        <v>460</v>
      </c>
      <c r="D263" s="376"/>
      <c r="E263" s="217" t="s">
        <v>99</v>
      </c>
      <c r="F263" s="321">
        <f>G263+H263</f>
        <v>0</v>
      </c>
      <c r="G263" s="321">
        <f>SUM(G264)</f>
        <v>0</v>
      </c>
      <c r="H263" s="321">
        <f>P263</f>
        <v>0</v>
      </c>
    </row>
    <row r="264" spans="1:8" ht="12.75" hidden="1">
      <c r="A264" s="376"/>
      <c r="B264" s="216"/>
      <c r="C264" s="376"/>
      <c r="D264" s="495" t="s">
        <v>203</v>
      </c>
      <c r="E264" s="496" t="s">
        <v>204</v>
      </c>
      <c r="F264" s="321">
        <f aca="true" t="shared" si="21" ref="F264:F289">G264+H264</f>
        <v>0</v>
      </c>
      <c r="G264" s="299"/>
      <c r="H264" s="299">
        <f>P264</f>
        <v>0</v>
      </c>
    </row>
    <row r="265" spans="1:8" s="228" customFormat="1" ht="51">
      <c r="A265" s="219"/>
      <c r="B265" s="271"/>
      <c r="C265" s="430" t="s">
        <v>801</v>
      </c>
      <c r="D265" s="271"/>
      <c r="E265" s="221" t="s">
        <v>874</v>
      </c>
      <c r="F265" s="322">
        <f t="shared" si="21"/>
        <v>350</v>
      </c>
      <c r="G265" s="322">
        <f>SUM(G266)</f>
        <v>350</v>
      </c>
      <c r="H265" s="322">
        <f>P265</f>
        <v>0</v>
      </c>
    </row>
    <row r="266" spans="1:8" ht="12.75">
      <c r="A266" s="271"/>
      <c r="B266" s="219"/>
      <c r="C266" s="271"/>
      <c r="D266" s="216" t="s">
        <v>69</v>
      </c>
      <c r="E266" s="217" t="s">
        <v>207</v>
      </c>
      <c r="F266" s="322">
        <f t="shared" si="21"/>
        <v>350</v>
      </c>
      <c r="G266" s="300">
        <v>350</v>
      </c>
      <c r="H266" s="300">
        <f>P266</f>
        <v>0</v>
      </c>
    </row>
    <row r="267" spans="1:8" s="228" customFormat="1" ht="51" hidden="1">
      <c r="A267" s="219"/>
      <c r="B267" s="271"/>
      <c r="C267" s="224" t="s">
        <v>755</v>
      </c>
      <c r="D267" s="271"/>
      <c r="E267" s="223" t="s">
        <v>756</v>
      </c>
      <c r="F267" s="322">
        <f>G267+H267</f>
        <v>0</v>
      </c>
      <c r="G267" s="322">
        <f>SUM(G268)</f>
        <v>0</v>
      </c>
      <c r="H267" s="322">
        <f>SUM(H268)</f>
        <v>0</v>
      </c>
    </row>
    <row r="268" spans="1:8" ht="12.75" hidden="1">
      <c r="A268" s="271"/>
      <c r="B268" s="219"/>
      <c r="C268" s="271"/>
      <c r="D268" s="224" t="s">
        <v>69</v>
      </c>
      <c r="E268" s="217" t="s">
        <v>207</v>
      </c>
      <c r="F268" s="321">
        <f>G268+H268</f>
        <v>0</v>
      </c>
      <c r="G268" s="321">
        <f>SUM(G269:G269)</f>
        <v>0</v>
      </c>
      <c r="H268" s="321">
        <f>SUM(H269:H269)</f>
        <v>0</v>
      </c>
    </row>
    <row r="269" spans="1:8" ht="25.5" hidden="1">
      <c r="A269" s="271"/>
      <c r="B269" s="219"/>
      <c r="C269" s="224"/>
      <c r="D269" s="219"/>
      <c r="E269" s="381" t="s">
        <v>757</v>
      </c>
      <c r="F269" s="321">
        <f>G269+H269</f>
        <v>0</v>
      </c>
      <c r="G269" s="298">
        <f>150-150</f>
        <v>0</v>
      </c>
      <c r="H269" s="298">
        <f>450-450</f>
        <v>0</v>
      </c>
    </row>
    <row r="270" spans="1:8" ht="25.5">
      <c r="A270" s="271"/>
      <c r="B270" s="219"/>
      <c r="C270" s="219" t="s">
        <v>481</v>
      </c>
      <c r="D270" s="219"/>
      <c r="E270" s="221" t="s">
        <v>287</v>
      </c>
      <c r="F270" s="322">
        <f t="shared" si="21"/>
        <v>37</v>
      </c>
      <c r="G270" s="322">
        <f>SUM(G271)</f>
        <v>0</v>
      </c>
      <c r="H270" s="322">
        <f>SUM(H271,H275)</f>
        <v>37</v>
      </c>
    </row>
    <row r="271" spans="1:8" s="228" customFormat="1" ht="48.75" customHeight="1" hidden="1">
      <c r="A271" s="224"/>
      <c r="B271" s="271"/>
      <c r="C271" s="224" t="s">
        <v>755</v>
      </c>
      <c r="D271" s="271"/>
      <c r="E271" s="223" t="s">
        <v>483</v>
      </c>
      <c r="F271" s="322">
        <f t="shared" si="21"/>
        <v>0</v>
      </c>
      <c r="G271" s="322">
        <f>SUM(G272)</f>
        <v>0</v>
      </c>
      <c r="H271" s="322">
        <f>SUM(H272)</f>
        <v>0</v>
      </c>
    </row>
    <row r="272" spans="1:8" s="228" customFormat="1" ht="18" customHeight="1" hidden="1">
      <c r="A272" s="219"/>
      <c r="B272" s="219"/>
      <c r="C272" s="271"/>
      <c r="D272" s="224" t="s">
        <v>203</v>
      </c>
      <c r="E272" s="217" t="s">
        <v>204</v>
      </c>
      <c r="F272" s="321">
        <f t="shared" si="21"/>
        <v>0</v>
      </c>
      <c r="G272" s="321">
        <f>SUM(G273:G273)</f>
        <v>0</v>
      </c>
      <c r="H272" s="321">
        <f>SUM(H273:H273)</f>
        <v>0</v>
      </c>
    </row>
    <row r="273" spans="1:8" s="228" customFormat="1" ht="25.5" hidden="1">
      <c r="A273" s="219"/>
      <c r="B273" s="219"/>
      <c r="C273" s="224"/>
      <c r="D273" s="219"/>
      <c r="E273" s="381" t="s">
        <v>757</v>
      </c>
      <c r="F273" s="321">
        <f t="shared" si="21"/>
        <v>0</v>
      </c>
      <c r="G273" s="298"/>
      <c r="H273" s="298">
        <f>450-450</f>
        <v>0</v>
      </c>
    </row>
    <row r="274" spans="1:8" s="228" customFormat="1" ht="63.75">
      <c r="A274" s="224"/>
      <c r="B274" s="271"/>
      <c r="C274" s="224" t="s">
        <v>758</v>
      </c>
      <c r="D274" s="271"/>
      <c r="E274" s="223" t="s">
        <v>484</v>
      </c>
      <c r="F274" s="322">
        <f>G274+H274</f>
        <v>37</v>
      </c>
      <c r="G274" s="322">
        <f>SUM(G275)</f>
        <v>0</v>
      </c>
      <c r="H274" s="322">
        <f>SUM(H275)</f>
        <v>37</v>
      </c>
    </row>
    <row r="275" spans="1:8" s="228" customFormat="1" ht="25.5">
      <c r="A275" s="219"/>
      <c r="B275" s="219"/>
      <c r="C275" s="219"/>
      <c r="D275" s="224" t="s">
        <v>60</v>
      </c>
      <c r="E275" s="223" t="s">
        <v>61</v>
      </c>
      <c r="F275" s="321">
        <f>G275+H275</f>
        <v>37</v>
      </c>
      <c r="G275" s="299">
        <v>0</v>
      </c>
      <c r="H275" s="299">
        <v>37</v>
      </c>
    </row>
    <row r="276" spans="1:8" ht="12.75">
      <c r="A276" s="219"/>
      <c r="B276" s="242" t="s">
        <v>206</v>
      </c>
      <c r="C276" s="242"/>
      <c r="D276" s="242"/>
      <c r="E276" s="284" t="s">
        <v>195</v>
      </c>
      <c r="F276" s="322">
        <f t="shared" si="21"/>
        <v>400</v>
      </c>
      <c r="G276" s="322">
        <f aca="true" t="shared" si="22" ref="G276:H284">SUM(G277)</f>
        <v>400</v>
      </c>
      <c r="H276" s="322">
        <f t="shared" si="22"/>
        <v>0</v>
      </c>
    </row>
    <row r="277" spans="1:8" ht="12.75">
      <c r="A277" s="219"/>
      <c r="B277" s="284" t="s">
        <v>108</v>
      </c>
      <c r="C277" s="244"/>
      <c r="D277" s="244"/>
      <c r="E277" s="437" t="s">
        <v>251</v>
      </c>
      <c r="F277" s="322">
        <f t="shared" si="21"/>
        <v>400</v>
      </c>
      <c r="G277" s="322">
        <f t="shared" si="22"/>
        <v>400</v>
      </c>
      <c r="H277" s="322">
        <f t="shared" si="22"/>
        <v>0</v>
      </c>
    </row>
    <row r="278" spans="1:8" ht="38.25">
      <c r="A278" s="271"/>
      <c r="B278" s="219"/>
      <c r="C278" s="224" t="s">
        <v>418</v>
      </c>
      <c r="D278" s="224"/>
      <c r="E278" s="223" t="s">
        <v>417</v>
      </c>
      <c r="F278" s="322">
        <f>G278+H278</f>
        <v>400</v>
      </c>
      <c r="G278" s="322">
        <f>SUM(G279)</f>
        <v>400</v>
      </c>
      <c r="H278" s="322">
        <f>SUM(H279)</f>
        <v>0</v>
      </c>
    </row>
    <row r="279" spans="1:8" ht="25.5">
      <c r="A279" s="219"/>
      <c r="B279" s="224"/>
      <c r="C279" s="224" t="s">
        <v>420</v>
      </c>
      <c r="D279" s="224"/>
      <c r="E279" s="223" t="s">
        <v>419</v>
      </c>
      <c r="F279" s="322">
        <f t="shared" si="21"/>
        <v>400</v>
      </c>
      <c r="G279" s="322">
        <f>SUM(G280,G283)</f>
        <v>400</v>
      </c>
      <c r="H279" s="322">
        <f>SUM(H280,H283)</f>
        <v>0</v>
      </c>
    </row>
    <row r="280" spans="1:8" s="228" customFormat="1" ht="12.75" hidden="1">
      <c r="A280" s="219"/>
      <c r="B280" s="219"/>
      <c r="C280" s="224" t="s">
        <v>422</v>
      </c>
      <c r="D280" s="224"/>
      <c r="E280" s="223" t="s">
        <v>421</v>
      </c>
      <c r="F280" s="322">
        <f>G280+H280</f>
        <v>0</v>
      </c>
      <c r="G280" s="322">
        <f t="shared" si="22"/>
        <v>0</v>
      </c>
      <c r="H280" s="322">
        <f t="shared" si="22"/>
        <v>0</v>
      </c>
    </row>
    <row r="281" spans="1:8" ht="12.75" hidden="1">
      <c r="A281" s="219"/>
      <c r="B281" s="224"/>
      <c r="C281" s="224" t="s">
        <v>424</v>
      </c>
      <c r="D281" s="224"/>
      <c r="E281" s="223" t="s">
        <v>423</v>
      </c>
      <c r="F281" s="322">
        <f t="shared" si="21"/>
        <v>0</v>
      </c>
      <c r="G281" s="322">
        <f t="shared" si="22"/>
        <v>0</v>
      </c>
      <c r="H281" s="322">
        <f t="shared" si="22"/>
        <v>0</v>
      </c>
    </row>
    <row r="282" spans="1:8" ht="25.5" hidden="1">
      <c r="A282" s="219"/>
      <c r="B282" s="224"/>
      <c r="C282" s="224"/>
      <c r="D282" s="224" t="s">
        <v>60</v>
      </c>
      <c r="E282" s="223" t="s">
        <v>61</v>
      </c>
      <c r="F282" s="322">
        <f t="shared" si="21"/>
        <v>0</v>
      </c>
      <c r="G282" s="300">
        <f>'5 - распред. по ст. 2019'!E68</f>
        <v>0</v>
      </c>
      <c r="H282" s="300">
        <f>'5 - распред. по ст. 2019'!F68</f>
        <v>0</v>
      </c>
    </row>
    <row r="283" spans="1:8" ht="12.75">
      <c r="A283" s="219"/>
      <c r="B283" s="224"/>
      <c r="C283" s="224" t="s">
        <v>425</v>
      </c>
      <c r="D283" s="224"/>
      <c r="E283" s="223" t="s">
        <v>426</v>
      </c>
      <c r="F283" s="322">
        <f t="shared" si="21"/>
        <v>400</v>
      </c>
      <c r="G283" s="322">
        <f t="shared" si="22"/>
        <v>400</v>
      </c>
      <c r="H283" s="322">
        <f t="shared" si="22"/>
        <v>0</v>
      </c>
    </row>
    <row r="284" spans="1:8" ht="51">
      <c r="A284" s="219"/>
      <c r="B284" s="224"/>
      <c r="C284" s="224" t="s">
        <v>517</v>
      </c>
      <c r="D284" s="224"/>
      <c r="E284" s="223" t="s">
        <v>427</v>
      </c>
      <c r="F284" s="322">
        <f t="shared" si="21"/>
        <v>400</v>
      </c>
      <c r="G284" s="322">
        <f t="shared" si="22"/>
        <v>400</v>
      </c>
      <c r="H284" s="322">
        <f t="shared" si="22"/>
        <v>0</v>
      </c>
    </row>
    <row r="285" spans="1:8" ht="25.5">
      <c r="A285" s="219"/>
      <c r="B285" s="224"/>
      <c r="C285" s="224"/>
      <c r="D285" s="224" t="s">
        <v>60</v>
      </c>
      <c r="E285" s="223" t="s">
        <v>61</v>
      </c>
      <c r="F285" s="322">
        <f t="shared" si="21"/>
        <v>400</v>
      </c>
      <c r="G285" s="300">
        <v>400</v>
      </c>
      <c r="H285" s="300">
        <f>'5 - распред. по ст. 2019'!F71</f>
        <v>0</v>
      </c>
    </row>
    <row r="286" spans="1:8" ht="12.75" hidden="1">
      <c r="A286" s="219"/>
      <c r="B286" s="242" t="s">
        <v>630</v>
      </c>
      <c r="C286" s="242"/>
      <c r="D286" s="242"/>
      <c r="E286" s="284" t="s">
        <v>197</v>
      </c>
      <c r="F286" s="322">
        <f t="shared" si="21"/>
        <v>0</v>
      </c>
      <c r="G286" s="322">
        <f>SUM(G287)</f>
        <v>0</v>
      </c>
      <c r="H286" s="322">
        <f>SUM(H287)</f>
        <v>0</v>
      </c>
    </row>
    <row r="287" spans="1:8" ht="12.75" hidden="1">
      <c r="A287" s="219"/>
      <c r="B287" s="284" t="s">
        <v>631</v>
      </c>
      <c r="C287" s="242"/>
      <c r="D287" s="242"/>
      <c r="E287" s="284" t="s">
        <v>199</v>
      </c>
      <c r="F287" s="322">
        <f t="shared" si="21"/>
        <v>0</v>
      </c>
      <c r="G287" s="322">
        <f>SUM(G288)</f>
        <v>0</v>
      </c>
      <c r="H287" s="322">
        <f>SUM(H288)</f>
        <v>0</v>
      </c>
    </row>
    <row r="288" spans="1:8" ht="12.75" hidden="1">
      <c r="A288" s="271"/>
      <c r="B288" s="219"/>
      <c r="C288" s="219" t="s">
        <v>455</v>
      </c>
      <c r="D288" s="271"/>
      <c r="E288" s="221" t="s">
        <v>272</v>
      </c>
      <c r="F288" s="322">
        <f t="shared" si="21"/>
        <v>0</v>
      </c>
      <c r="G288" s="322">
        <f>SUM(G289)</f>
        <v>0</v>
      </c>
      <c r="H288" s="322">
        <f>SUM(H289+H294)</f>
        <v>0</v>
      </c>
    </row>
    <row r="289" spans="1:8" ht="38.25" hidden="1">
      <c r="A289" s="219"/>
      <c r="B289" s="224"/>
      <c r="C289" s="219" t="s">
        <v>459</v>
      </c>
      <c r="D289" s="216"/>
      <c r="E289" s="217" t="s">
        <v>280</v>
      </c>
      <c r="F289" s="322">
        <f t="shared" si="21"/>
        <v>0</v>
      </c>
      <c r="G289" s="322">
        <f>SUM(G290)</f>
        <v>0</v>
      </c>
      <c r="H289" s="322">
        <f>SUM(H290,H292)</f>
        <v>0</v>
      </c>
    </row>
    <row r="290" spans="1:8" s="228" customFormat="1" ht="12.75" hidden="1">
      <c r="A290" s="219"/>
      <c r="B290" s="271"/>
      <c r="C290" s="219" t="s">
        <v>628</v>
      </c>
      <c r="D290" s="219"/>
      <c r="E290" s="223" t="s">
        <v>629</v>
      </c>
      <c r="F290" s="322">
        <f>G290+H290</f>
        <v>0</v>
      </c>
      <c r="G290" s="322">
        <f>SUM(G291)</f>
        <v>0</v>
      </c>
      <c r="H290" s="322">
        <f>P290</f>
        <v>0</v>
      </c>
    </row>
    <row r="291" spans="1:8" ht="25.5" hidden="1">
      <c r="A291" s="271"/>
      <c r="B291" s="219"/>
      <c r="C291" s="271"/>
      <c r="D291" s="216" t="s">
        <v>24</v>
      </c>
      <c r="E291" s="217" t="s">
        <v>604</v>
      </c>
      <c r="F291" s="322">
        <f>G291+H291</f>
        <v>0</v>
      </c>
      <c r="G291" s="300"/>
      <c r="H291" s="300"/>
    </row>
    <row r="292" spans="1:8" s="112" customFormat="1" ht="15.75">
      <c r="A292" s="419" t="s">
        <v>97</v>
      </c>
      <c r="B292" s="420"/>
      <c r="C292" s="420"/>
      <c r="D292" s="420"/>
      <c r="E292" s="420" t="s">
        <v>98</v>
      </c>
      <c r="F292" s="421">
        <f aca="true" t="shared" si="23" ref="F292:F299">G292+H292</f>
        <v>81.30000000000001</v>
      </c>
      <c r="G292" s="421">
        <f>SUM(G293)</f>
        <v>81.30000000000001</v>
      </c>
      <c r="H292" s="421">
        <f aca="true" t="shared" si="24" ref="H292:H300">P292</f>
        <v>0</v>
      </c>
    </row>
    <row r="293" spans="1:8" ht="12.75">
      <c r="A293" s="245"/>
      <c r="B293" s="245" t="s">
        <v>154</v>
      </c>
      <c r="C293" s="240"/>
      <c r="D293" s="240"/>
      <c r="E293" s="240" t="s">
        <v>155</v>
      </c>
      <c r="F293" s="321">
        <f t="shared" si="23"/>
        <v>81.30000000000001</v>
      </c>
      <c r="G293" s="321">
        <f>SUM(G294)</f>
        <v>81.30000000000001</v>
      </c>
      <c r="H293" s="321">
        <f t="shared" si="24"/>
        <v>0</v>
      </c>
    </row>
    <row r="294" spans="1:8" ht="38.25">
      <c r="A294" s="245"/>
      <c r="B294" s="271" t="s">
        <v>157</v>
      </c>
      <c r="C294" s="375"/>
      <c r="D294" s="375"/>
      <c r="E294" s="438" t="s">
        <v>605</v>
      </c>
      <c r="F294" s="321">
        <f t="shared" si="23"/>
        <v>81.30000000000001</v>
      </c>
      <c r="G294" s="321">
        <f>SUM(G295)</f>
        <v>81.30000000000001</v>
      </c>
      <c r="H294" s="321">
        <f t="shared" si="24"/>
        <v>0</v>
      </c>
    </row>
    <row r="295" spans="1:8" ht="12.75">
      <c r="A295" s="245"/>
      <c r="B295" s="423"/>
      <c r="C295" s="219" t="s">
        <v>455</v>
      </c>
      <c r="D295" s="271"/>
      <c r="E295" s="221" t="s">
        <v>272</v>
      </c>
      <c r="F295" s="321">
        <f t="shared" si="23"/>
        <v>81.30000000000001</v>
      </c>
      <c r="G295" s="321">
        <f>SUM(G296)</f>
        <v>81.30000000000001</v>
      </c>
      <c r="H295" s="321">
        <f>SUM(H296)</f>
        <v>0</v>
      </c>
    </row>
    <row r="296" spans="1:8" ht="12.75">
      <c r="A296" s="245"/>
      <c r="B296" s="423"/>
      <c r="C296" s="271" t="s">
        <v>456</v>
      </c>
      <c r="D296" s="271"/>
      <c r="E296" s="221" t="s">
        <v>519</v>
      </c>
      <c r="F296" s="321">
        <f t="shared" si="23"/>
        <v>81.30000000000001</v>
      </c>
      <c r="G296" s="321">
        <f>SUM(G297,G299)</f>
        <v>81.30000000000001</v>
      </c>
      <c r="H296" s="321">
        <f>SUM(H297,H299)</f>
        <v>0</v>
      </c>
    </row>
    <row r="297" spans="1:8" s="228" customFormat="1" ht="12.75">
      <c r="A297" s="216"/>
      <c r="B297" s="376"/>
      <c r="C297" s="219" t="s">
        <v>457</v>
      </c>
      <c r="D297" s="271"/>
      <c r="E297" s="221" t="s">
        <v>384</v>
      </c>
      <c r="F297" s="321">
        <f t="shared" si="23"/>
        <v>33.1</v>
      </c>
      <c r="G297" s="321">
        <f>SUM(G298)</f>
        <v>33.1</v>
      </c>
      <c r="H297" s="321">
        <f>SUM(H298)</f>
        <v>0</v>
      </c>
    </row>
    <row r="298" spans="1:8" ht="51">
      <c r="A298" s="216"/>
      <c r="B298" s="216"/>
      <c r="C298" s="219"/>
      <c r="D298" s="219" t="s">
        <v>23</v>
      </c>
      <c r="E298" s="221" t="s">
        <v>274</v>
      </c>
      <c r="F298" s="321">
        <f t="shared" si="23"/>
        <v>33.1</v>
      </c>
      <c r="G298" s="299">
        <v>33.1</v>
      </c>
      <c r="H298" s="299">
        <f t="shared" si="24"/>
        <v>0</v>
      </c>
    </row>
    <row r="299" spans="1:18" s="30" customFormat="1" ht="25.5">
      <c r="A299" s="376"/>
      <c r="B299" s="376"/>
      <c r="C299" s="219" t="s">
        <v>458</v>
      </c>
      <c r="D299" s="271"/>
      <c r="E299" s="221" t="s">
        <v>385</v>
      </c>
      <c r="F299" s="321">
        <f t="shared" si="23"/>
        <v>48.2</v>
      </c>
      <c r="G299" s="321">
        <f>SUM(G300)</f>
        <v>48.2</v>
      </c>
      <c r="H299" s="321">
        <f>SUM(H300)</f>
        <v>0</v>
      </c>
      <c r="R299" s="304"/>
    </row>
    <row r="300" spans="1:8" ht="25.5">
      <c r="A300" s="216"/>
      <c r="B300" s="216"/>
      <c r="C300" s="216"/>
      <c r="D300" s="216" t="s">
        <v>24</v>
      </c>
      <c r="E300" s="223" t="s">
        <v>604</v>
      </c>
      <c r="F300" s="321">
        <f>G300+H300</f>
        <v>48.2</v>
      </c>
      <c r="G300" s="299">
        <v>48.2</v>
      </c>
      <c r="H300" s="299">
        <f t="shared" si="24"/>
        <v>0</v>
      </c>
    </row>
    <row r="301" spans="1:8" s="112" customFormat="1" ht="17.25" customHeight="1">
      <c r="A301" s="451"/>
      <c r="B301" s="451"/>
      <c r="C301" s="452"/>
      <c r="D301" s="451"/>
      <c r="E301" s="453" t="s">
        <v>294</v>
      </c>
      <c r="F301" s="454">
        <f>G301+H301</f>
        <v>9991.699999999999</v>
      </c>
      <c r="G301" s="454">
        <f>SUM(G292+G12)</f>
        <v>9833.4</v>
      </c>
      <c r="H301" s="454">
        <f>SUM(H292+H12)</f>
        <v>158.3</v>
      </c>
    </row>
  </sheetData>
  <sheetProtection/>
  <mergeCells count="2">
    <mergeCell ref="A7:H7"/>
    <mergeCell ref="A8:H8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272"/>
  <sheetViews>
    <sheetView zoomScalePageLayoutView="0" workbookViewId="0" topLeftCell="A2">
      <selection activeCell="A1" sqref="A1:IV1"/>
    </sheetView>
  </sheetViews>
  <sheetFormatPr defaultColWidth="9.140625" defaultRowHeight="12.75"/>
  <cols>
    <col min="1" max="2" width="9.140625" style="33" customWidth="1"/>
    <col min="3" max="3" width="22.00390625" style="33" customWidth="1"/>
    <col min="4" max="4" width="9.140625" style="33" customWidth="1"/>
    <col min="5" max="5" width="48.140625" style="33" customWidth="1"/>
    <col min="6" max="6" width="13.421875" style="296" customWidth="1"/>
    <col min="7" max="7" width="11.00390625" style="296" bestFit="1" customWidth="1"/>
    <col min="8" max="8" width="10.57421875" style="296" customWidth="1"/>
    <col min="9" max="9" width="13.421875" style="296" customWidth="1"/>
    <col min="10" max="10" width="11.00390625" style="296" bestFit="1" customWidth="1"/>
    <col min="11" max="11" width="10.57421875" style="296" customWidth="1"/>
    <col min="20" max="20" width="9.140625" style="285" customWidth="1"/>
  </cols>
  <sheetData>
    <row r="1" spans="1:11" s="542" customFormat="1" ht="15" customHeight="1" hidden="1">
      <c r="A1" s="33"/>
      <c r="B1" s="33"/>
      <c r="C1" s="33"/>
      <c r="D1" s="33"/>
      <c r="E1" s="33"/>
      <c r="F1" s="296"/>
      <c r="G1" s="296"/>
      <c r="H1" s="198"/>
      <c r="I1" s="296"/>
      <c r="J1" s="296"/>
      <c r="K1" s="650" t="s">
        <v>79</v>
      </c>
    </row>
    <row r="2" spans="1:9" ht="15">
      <c r="A2" s="236"/>
      <c r="B2" s="236"/>
      <c r="C2" s="236"/>
      <c r="D2" s="236"/>
      <c r="E2" s="236"/>
      <c r="F2" s="295"/>
      <c r="I2" s="510" t="s">
        <v>654</v>
      </c>
    </row>
    <row r="3" spans="1:9" ht="15">
      <c r="A3" s="236"/>
      <c r="B3" s="236"/>
      <c r="C3" s="236"/>
      <c r="D3" s="236"/>
      <c r="E3" s="236"/>
      <c r="F3" s="295"/>
      <c r="I3" s="510" t="s">
        <v>148</v>
      </c>
    </row>
    <row r="4" spans="1:9" ht="15">
      <c r="A4" s="236"/>
      <c r="B4" s="236"/>
      <c r="C4" s="236"/>
      <c r="D4" s="236"/>
      <c r="E4" s="236"/>
      <c r="F4" s="295"/>
      <c r="I4" s="510" t="s">
        <v>149</v>
      </c>
    </row>
    <row r="5" spans="1:9" ht="15">
      <c r="A5" s="236"/>
      <c r="B5" s="236"/>
      <c r="C5" s="236"/>
      <c r="D5" s="236"/>
      <c r="E5" s="236"/>
      <c r="F5" s="295"/>
      <c r="I5" s="510" t="s">
        <v>927</v>
      </c>
    </row>
    <row r="6" spans="1:5" ht="12.75">
      <c r="A6" s="236"/>
      <c r="B6" s="236"/>
      <c r="C6" s="236"/>
      <c r="D6" s="236"/>
      <c r="E6" s="236"/>
    </row>
    <row r="7" spans="1:11" ht="27.75" customHeight="1">
      <c r="A7" s="701" t="s">
        <v>321</v>
      </c>
      <c r="B7" s="701"/>
      <c r="C7" s="701"/>
      <c r="D7" s="701"/>
      <c r="E7" s="701"/>
      <c r="F7" s="701"/>
      <c r="G7" s="701"/>
      <c r="H7" s="701"/>
      <c r="I7" s="285"/>
      <c r="J7" s="285"/>
      <c r="K7" s="285"/>
    </row>
    <row r="8" spans="1:11" ht="15" customHeight="1">
      <c r="A8" s="712" t="s">
        <v>856</v>
      </c>
      <c r="B8" s="712"/>
      <c r="C8" s="712"/>
      <c r="D8" s="712"/>
      <c r="E8" s="712"/>
      <c r="F8" s="712"/>
      <c r="G8" s="712"/>
      <c r="H8" s="712"/>
      <c r="I8" s="285"/>
      <c r="J8" s="285"/>
      <c r="K8" s="285"/>
    </row>
    <row r="9" spans="1:11" ht="12.75">
      <c r="A9" s="416"/>
      <c r="B9" s="416"/>
      <c r="C9" s="416"/>
      <c r="D9" s="416"/>
      <c r="E9" s="236"/>
      <c r="F9" s="417"/>
      <c r="G9" s="417"/>
      <c r="H9" s="417"/>
      <c r="I9" s="417"/>
      <c r="J9" s="417"/>
      <c r="K9" s="417"/>
    </row>
    <row r="10" spans="1:11" ht="12.75">
      <c r="A10" s="236"/>
      <c r="B10" s="236"/>
      <c r="C10" s="236"/>
      <c r="D10" s="236"/>
      <c r="E10" s="236"/>
      <c r="F10" s="297"/>
      <c r="H10" s="297"/>
      <c r="I10" s="297"/>
      <c r="K10" s="297" t="s">
        <v>288</v>
      </c>
    </row>
    <row r="11" spans="1:20" ht="12.75">
      <c r="A11" s="707" t="s">
        <v>201</v>
      </c>
      <c r="B11" s="707" t="s">
        <v>150</v>
      </c>
      <c r="C11" s="707" t="s">
        <v>378</v>
      </c>
      <c r="D11" s="707" t="s">
        <v>151</v>
      </c>
      <c r="E11" s="704" t="s">
        <v>152</v>
      </c>
      <c r="F11" s="708" t="s">
        <v>740</v>
      </c>
      <c r="G11" s="708"/>
      <c r="H11" s="708"/>
      <c r="I11" s="708" t="s">
        <v>808</v>
      </c>
      <c r="J11" s="708"/>
      <c r="K11" s="708"/>
      <c r="R11" s="285"/>
      <c r="T11"/>
    </row>
    <row r="12" spans="1:20" ht="12.75">
      <c r="A12" s="707"/>
      <c r="B12" s="707"/>
      <c r="C12" s="707"/>
      <c r="D12" s="707"/>
      <c r="E12" s="704"/>
      <c r="F12" s="709" t="s">
        <v>391</v>
      </c>
      <c r="G12" s="711" t="s">
        <v>367</v>
      </c>
      <c r="H12" s="711"/>
      <c r="I12" s="709" t="s">
        <v>391</v>
      </c>
      <c r="J12" s="711" t="s">
        <v>367</v>
      </c>
      <c r="K12" s="711"/>
      <c r="R12" s="285"/>
      <c r="T12"/>
    </row>
    <row r="13" spans="1:20" ht="25.5">
      <c r="A13" s="707"/>
      <c r="B13" s="707"/>
      <c r="C13" s="707"/>
      <c r="D13" s="707"/>
      <c r="E13" s="704"/>
      <c r="F13" s="710"/>
      <c r="G13" s="418" t="s">
        <v>153</v>
      </c>
      <c r="H13" s="418" t="s">
        <v>22</v>
      </c>
      <c r="I13" s="710"/>
      <c r="J13" s="418" t="s">
        <v>153</v>
      </c>
      <c r="K13" s="418" t="s">
        <v>22</v>
      </c>
      <c r="R13" s="285"/>
      <c r="T13"/>
    </row>
    <row r="14" spans="1:11" ht="31.5" customHeight="1">
      <c r="A14" s="245" t="s">
        <v>96</v>
      </c>
      <c r="B14" s="245"/>
      <c r="C14" s="245"/>
      <c r="D14" s="245"/>
      <c r="E14" s="420" t="s">
        <v>50</v>
      </c>
      <c r="F14" s="321">
        <f aca="true" t="shared" si="0" ref="F14:F46">G14+H14</f>
        <v>9510</v>
      </c>
      <c r="G14" s="322">
        <f>SUM(G15,G65,G72,G106,G139,G189,G212,G232,G238,G253)</f>
        <v>9388.7</v>
      </c>
      <c r="H14" s="322">
        <f>SUM(H15,H65,H72,H106,H139,H189,H212,H232,H238,H253)</f>
        <v>121.30000000000001</v>
      </c>
      <c r="I14" s="321">
        <f aca="true" t="shared" si="1" ref="I14:I46">J14+K14</f>
        <v>9264.800000000001</v>
      </c>
      <c r="J14" s="322">
        <f>SUM(J15,J65,J72,J106,J139,J189,J212,J232,J238,J253)</f>
        <v>9141.2</v>
      </c>
      <c r="K14" s="322">
        <f>SUM(K15,K65,K72,K106,K139,K189,K212,K232,K238,K253)</f>
        <v>123.6</v>
      </c>
    </row>
    <row r="15" spans="1:11" ht="15" customHeight="1">
      <c r="A15" s="245"/>
      <c r="B15" s="245" t="s">
        <v>154</v>
      </c>
      <c r="C15" s="240"/>
      <c r="D15" s="240"/>
      <c r="E15" s="240" t="s">
        <v>155</v>
      </c>
      <c r="F15" s="321">
        <f t="shared" si="0"/>
        <v>3179.1</v>
      </c>
      <c r="G15" s="321">
        <f>SUM(G16,G25,G44,G49,G37)</f>
        <v>3176.7</v>
      </c>
      <c r="H15" s="321">
        <f>SUM(H16,H25,H44,H49,H37)</f>
        <v>2.4</v>
      </c>
      <c r="I15" s="321">
        <f t="shared" si="1"/>
        <v>967.4</v>
      </c>
      <c r="J15" s="321">
        <f>SUM(J16,J25,J44,J49,J37)</f>
        <v>965</v>
      </c>
      <c r="K15" s="321">
        <f>SUM(K16,K25,K44,K49,K37)</f>
        <v>2.4</v>
      </c>
    </row>
    <row r="16" spans="1:11" ht="30" customHeight="1">
      <c r="A16" s="245"/>
      <c r="B16" s="465" t="s">
        <v>156</v>
      </c>
      <c r="C16" s="240"/>
      <c r="D16" s="240"/>
      <c r="E16" s="425" t="s">
        <v>602</v>
      </c>
      <c r="F16" s="321">
        <f t="shared" si="0"/>
        <v>600.8</v>
      </c>
      <c r="G16" s="321">
        <f>SUM(G19)</f>
        <v>600.8</v>
      </c>
      <c r="H16" s="321">
        <f>SUM(H19)</f>
        <v>0</v>
      </c>
      <c r="I16" s="321">
        <f t="shared" si="1"/>
        <v>0</v>
      </c>
      <c r="J16" s="321">
        <f>SUM(J19)</f>
        <v>0</v>
      </c>
      <c r="K16" s="321">
        <f>SUM(K19)</f>
        <v>0</v>
      </c>
    </row>
    <row r="17" spans="1:11" ht="15" customHeight="1">
      <c r="A17" s="245"/>
      <c r="B17" s="423"/>
      <c r="C17" s="440" t="s">
        <v>455</v>
      </c>
      <c r="D17" s="441"/>
      <c r="E17" s="442" t="s">
        <v>272</v>
      </c>
      <c r="F17" s="321">
        <f t="shared" si="0"/>
        <v>600.8</v>
      </c>
      <c r="G17" s="321">
        <f>SUM(G19)</f>
        <v>600.8</v>
      </c>
      <c r="H17" s="321">
        <f>SUM(H19)</f>
        <v>0</v>
      </c>
      <c r="I17" s="321">
        <f t="shared" si="1"/>
        <v>0</v>
      </c>
      <c r="J17" s="321">
        <f>SUM(J19)</f>
        <v>0</v>
      </c>
      <c r="K17" s="321">
        <f>SUM(K19)</f>
        <v>0</v>
      </c>
    </row>
    <row r="18" spans="1:11" ht="30" customHeight="1">
      <c r="A18" s="245"/>
      <c r="B18" s="423"/>
      <c r="C18" s="271" t="s">
        <v>456</v>
      </c>
      <c r="D18" s="448"/>
      <c r="E18" s="221" t="s">
        <v>519</v>
      </c>
      <c r="F18" s="321">
        <f t="shared" si="0"/>
        <v>600.8</v>
      </c>
      <c r="G18" s="321">
        <f>SUM(G19)</f>
        <v>600.8</v>
      </c>
      <c r="H18" s="321">
        <f>SUM(H19)</f>
        <v>0</v>
      </c>
      <c r="I18" s="321">
        <f t="shared" si="1"/>
        <v>0</v>
      </c>
      <c r="J18" s="321">
        <f>SUM(J19)</f>
        <v>0</v>
      </c>
      <c r="K18" s="321">
        <f>SUM(K19)</f>
        <v>0</v>
      </c>
    </row>
    <row r="19" spans="1:11" s="228" customFormat="1" ht="15" customHeight="1">
      <c r="A19" s="216"/>
      <c r="B19" s="376"/>
      <c r="C19" s="271" t="s">
        <v>454</v>
      </c>
      <c r="D19" s="449"/>
      <c r="E19" s="221" t="s">
        <v>383</v>
      </c>
      <c r="F19" s="321">
        <f t="shared" si="0"/>
        <v>600.8</v>
      </c>
      <c r="G19" s="321">
        <f>SUM(G20)</f>
        <v>600.8</v>
      </c>
      <c r="H19" s="321">
        <f aca="true" t="shared" si="2" ref="H19:H24">R19</f>
        <v>0</v>
      </c>
      <c r="I19" s="321">
        <f t="shared" si="1"/>
        <v>0</v>
      </c>
      <c r="J19" s="321">
        <f>SUM(J20)</f>
        <v>0</v>
      </c>
      <c r="K19" s="321">
        <f aca="true" t="shared" si="3" ref="K19:K24">V19</f>
        <v>0</v>
      </c>
    </row>
    <row r="20" spans="1:11" ht="65.25" customHeight="1">
      <c r="A20" s="216"/>
      <c r="B20" s="216"/>
      <c r="C20" s="216"/>
      <c r="D20" s="216" t="s">
        <v>23</v>
      </c>
      <c r="E20" s="217" t="s">
        <v>274</v>
      </c>
      <c r="F20" s="321">
        <f t="shared" si="0"/>
        <v>600.8</v>
      </c>
      <c r="G20" s="299">
        <v>600.8</v>
      </c>
      <c r="H20" s="299">
        <f t="shared" si="2"/>
        <v>0</v>
      </c>
      <c r="I20" s="321">
        <f t="shared" si="1"/>
        <v>0</v>
      </c>
      <c r="J20" s="299">
        <f>600.8-600.8</f>
        <v>0</v>
      </c>
      <c r="K20" s="299">
        <f t="shared" si="3"/>
        <v>0</v>
      </c>
    </row>
    <row r="21" spans="1:11" s="228" customFormat="1" ht="24.75" customHeight="1" hidden="1">
      <c r="A21" s="216"/>
      <c r="B21" s="376"/>
      <c r="C21" s="216" t="s">
        <v>275</v>
      </c>
      <c r="D21" s="376"/>
      <c r="E21" s="217" t="s">
        <v>276</v>
      </c>
      <c r="F21" s="321">
        <f t="shared" si="0"/>
        <v>0</v>
      </c>
      <c r="G21" s="299">
        <f>SUM(G22)</f>
        <v>0</v>
      </c>
      <c r="H21" s="299">
        <f t="shared" si="2"/>
        <v>0</v>
      </c>
      <c r="I21" s="321">
        <f t="shared" si="1"/>
        <v>0</v>
      </c>
      <c r="J21" s="299">
        <f>SUM(J22)</f>
        <v>0</v>
      </c>
      <c r="K21" s="299">
        <f t="shared" si="3"/>
        <v>0</v>
      </c>
    </row>
    <row r="22" spans="1:11" ht="67.5" customHeight="1" hidden="1">
      <c r="A22" s="216"/>
      <c r="B22" s="216"/>
      <c r="C22" s="216"/>
      <c r="D22" s="216" t="s">
        <v>23</v>
      </c>
      <c r="E22" s="217" t="s">
        <v>274</v>
      </c>
      <c r="F22" s="321">
        <f t="shared" si="0"/>
        <v>0</v>
      </c>
      <c r="G22" s="299">
        <v>0</v>
      </c>
      <c r="H22" s="299">
        <f t="shared" si="2"/>
        <v>0</v>
      </c>
      <c r="I22" s="321">
        <f t="shared" si="1"/>
        <v>0</v>
      </c>
      <c r="J22" s="299">
        <v>0</v>
      </c>
      <c r="K22" s="299">
        <f t="shared" si="3"/>
        <v>0</v>
      </c>
    </row>
    <row r="23" spans="1:11" s="228" customFormat="1" ht="24.75" customHeight="1" hidden="1">
      <c r="A23" s="216"/>
      <c r="B23" s="376"/>
      <c r="C23" s="216" t="s">
        <v>277</v>
      </c>
      <c r="D23" s="376"/>
      <c r="E23" s="217" t="s">
        <v>278</v>
      </c>
      <c r="F23" s="321">
        <f t="shared" si="0"/>
        <v>0</v>
      </c>
      <c r="G23" s="299">
        <f>SUM(G24)</f>
        <v>0</v>
      </c>
      <c r="H23" s="299">
        <f t="shared" si="2"/>
        <v>0</v>
      </c>
      <c r="I23" s="321">
        <f t="shared" si="1"/>
        <v>0</v>
      </c>
      <c r="J23" s="299">
        <f>SUM(J24)</f>
        <v>0</v>
      </c>
      <c r="K23" s="299">
        <f t="shared" si="3"/>
        <v>0</v>
      </c>
    </row>
    <row r="24" spans="1:11" ht="24.75" customHeight="1" hidden="1">
      <c r="A24" s="216"/>
      <c r="B24" s="216"/>
      <c r="C24" s="216"/>
      <c r="D24" s="216" t="s">
        <v>23</v>
      </c>
      <c r="E24" s="217" t="s">
        <v>274</v>
      </c>
      <c r="F24" s="321">
        <f t="shared" si="0"/>
        <v>0</v>
      </c>
      <c r="G24" s="299">
        <v>0</v>
      </c>
      <c r="H24" s="299">
        <f t="shared" si="2"/>
        <v>0</v>
      </c>
      <c r="I24" s="321">
        <f t="shared" si="1"/>
        <v>0</v>
      </c>
      <c r="J24" s="299">
        <v>0</v>
      </c>
      <c r="K24" s="299">
        <f t="shared" si="3"/>
        <v>0</v>
      </c>
    </row>
    <row r="25" spans="1:11" ht="51">
      <c r="A25" s="245"/>
      <c r="B25" s="284" t="s">
        <v>158</v>
      </c>
      <c r="C25" s="242"/>
      <c r="D25" s="242"/>
      <c r="E25" s="425" t="s">
        <v>603</v>
      </c>
      <c r="F25" s="321">
        <f t="shared" si="0"/>
        <v>2409</v>
      </c>
      <c r="G25" s="321">
        <f>SUM(G26)</f>
        <v>2406.6</v>
      </c>
      <c r="H25" s="321">
        <f>SUM(H26)</f>
        <v>2.4</v>
      </c>
      <c r="I25" s="321">
        <f t="shared" si="1"/>
        <v>798.1</v>
      </c>
      <c r="J25" s="321">
        <f>SUM(J26)</f>
        <v>795.7</v>
      </c>
      <c r="K25" s="321">
        <f>SUM(K26)</f>
        <v>2.4</v>
      </c>
    </row>
    <row r="26" spans="1:11" ht="15" customHeight="1">
      <c r="A26" s="245"/>
      <c r="B26" s="423"/>
      <c r="C26" s="440" t="s">
        <v>455</v>
      </c>
      <c r="D26" s="441"/>
      <c r="E26" s="442" t="s">
        <v>272</v>
      </c>
      <c r="F26" s="321">
        <f t="shared" si="0"/>
        <v>2409</v>
      </c>
      <c r="G26" s="321">
        <f>SUM(G27,G34)</f>
        <v>2406.6</v>
      </c>
      <c r="H26" s="321">
        <f>SUM(H27,H34)</f>
        <v>2.4</v>
      </c>
      <c r="I26" s="321">
        <f t="shared" si="1"/>
        <v>798.1</v>
      </c>
      <c r="J26" s="321">
        <f>SUM(J27,J34)</f>
        <v>795.7</v>
      </c>
      <c r="K26" s="321">
        <f>SUM(K27,K34)</f>
        <v>2.4</v>
      </c>
    </row>
    <row r="27" spans="1:11" ht="30" customHeight="1">
      <c r="A27" s="245"/>
      <c r="B27" s="423"/>
      <c r="C27" s="271" t="s">
        <v>456</v>
      </c>
      <c r="D27" s="448"/>
      <c r="E27" s="221" t="s">
        <v>519</v>
      </c>
      <c r="F27" s="321">
        <f t="shared" si="0"/>
        <v>2406.6</v>
      </c>
      <c r="G27" s="321">
        <f>SUM(G28,G32)</f>
        <v>2406.6</v>
      </c>
      <c r="H27" s="321">
        <f>SUM(H28,H32)</f>
        <v>0</v>
      </c>
      <c r="I27" s="321">
        <f t="shared" si="1"/>
        <v>795.7</v>
      </c>
      <c r="J27" s="321">
        <f>SUM(J28,J32)</f>
        <v>795.7</v>
      </c>
      <c r="K27" s="321">
        <f>SUM(K28,K32)</f>
        <v>0</v>
      </c>
    </row>
    <row r="28" spans="1:11" s="228" customFormat="1" ht="30" customHeight="1">
      <c r="A28" s="216"/>
      <c r="B28" s="376"/>
      <c r="C28" s="219" t="s">
        <v>458</v>
      </c>
      <c r="D28" s="449"/>
      <c r="E28" s="221" t="s">
        <v>519</v>
      </c>
      <c r="F28" s="321">
        <f t="shared" si="0"/>
        <v>2082.9</v>
      </c>
      <c r="G28" s="321">
        <f>SUM(G29:G31)</f>
        <v>2082.9</v>
      </c>
      <c r="H28" s="321">
        <f>SUM(H29:H31)</f>
        <v>0</v>
      </c>
      <c r="I28" s="321">
        <f t="shared" si="1"/>
        <v>472.00000000000006</v>
      </c>
      <c r="J28" s="321">
        <f>SUM(J29:J31)</f>
        <v>472.00000000000006</v>
      </c>
      <c r="K28" s="321">
        <f>SUM(K29:K31)</f>
        <v>0</v>
      </c>
    </row>
    <row r="29" spans="1:11" ht="65.25" customHeight="1">
      <c r="A29" s="376"/>
      <c r="B29" s="216"/>
      <c r="C29" s="376"/>
      <c r="D29" s="219" t="s">
        <v>23</v>
      </c>
      <c r="E29" s="221" t="s">
        <v>274</v>
      </c>
      <c r="F29" s="321">
        <f t="shared" si="0"/>
        <v>1749.4</v>
      </c>
      <c r="G29" s="299">
        <f>2019.3-269.9</f>
        <v>1749.4</v>
      </c>
      <c r="H29" s="299">
        <v>0</v>
      </c>
      <c r="I29" s="321">
        <f t="shared" si="1"/>
        <v>401.20000000000005</v>
      </c>
      <c r="J29" s="299">
        <f>2045.4-1644.2</f>
        <v>401.20000000000005</v>
      </c>
      <c r="K29" s="299">
        <v>0</v>
      </c>
    </row>
    <row r="30" spans="1:11" ht="30" customHeight="1">
      <c r="A30" s="376"/>
      <c r="B30" s="216"/>
      <c r="C30" s="376"/>
      <c r="D30" s="224" t="s">
        <v>24</v>
      </c>
      <c r="E30" s="223" t="s">
        <v>604</v>
      </c>
      <c r="F30" s="321">
        <f t="shared" si="0"/>
        <v>271.5</v>
      </c>
      <c r="G30" s="299">
        <f>376.7-105.2</f>
        <v>271.5</v>
      </c>
      <c r="H30" s="299">
        <v>0</v>
      </c>
      <c r="I30" s="321">
        <f t="shared" si="1"/>
        <v>70.80000000000001</v>
      </c>
      <c r="J30" s="299">
        <f>350.6-279.8</f>
        <v>70.80000000000001</v>
      </c>
      <c r="K30" s="299">
        <v>0</v>
      </c>
    </row>
    <row r="31" spans="1:11" ht="15" customHeight="1">
      <c r="A31" s="376"/>
      <c r="B31" s="216"/>
      <c r="C31" s="376"/>
      <c r="D31" s="219" t="s">
        <v>25</v>
      </c>
      <c r="E31" s="221" t="s">
        <v>26</v>
      </c>
      <c r="F31" s="321">
        <f t="shared" si="0"/>
        <v>62</v>
      </c>
      <c r="G31" s="299">
        <v>62</v>
      </c>
      <c r="H31" s="299">
        <v>0</v>
      </c>
      <c r="I31" s="321">
        <f t="shared" si="1"/>
        <v>0</v>
      </c>
      <c r="J31" s="299">
        <f>62-62</f>
        <v>0</v>
      </c>
      <c r="K31" s="299">
        <v>0</v>
      </c>
    </row>
    <row r="32" spans="1:11" s="228" customFormat="1" ht="83.25" customHeight="1">
      <c r="A32" s="216"/>
      <c r="B32" s="376"/>
      <c r="C32" s="271" t="s">
        <v>511</v>
      </c>
      <c r="D32" s="449"/>
      <c r="E32" s="429" t="s">
        <v>674</v>
      </c>
      <c r="F32" s="321">
        <f t="shared" si="0"/>
        <v>323.7</v>
      </c>
      <c r="G32" s="676">
        <f>SUM(G33:G33)</f>
        <v>323.7</v>
      </c>
      <c r="H32" s="676">
        <f>R32</f>
        <v>0</v>
      </c>
      <c r="I32" s="676">
        <f t="shared" si="1"/>
        <v>323.7</v>
      </c>
      <c r="J32" s="676">
        <f>SUM(J33:J33)</f>
        <v>323.7</v>
      </c>
      <c r="K32" s="676">
        <f>V32</f>
        <v>0</v>
      </c>
    </row>
    <row r="33" spans="1:11" ht="15" customHeight="1">
      <c r="A33" s="376"/>
      <c r="B33" s="216"/>
      <c r="C33" s="449"/>
      <c r="D33" s="219" t="s">
        <v>69</v>
      </c>
      <c r="E33" s="221" t="s">
        <v>207</v>
      </c>
      <c r="F33" s="321">
        <f t="shared" si="0"/>
        <v>323.7</v>
      </c>
      <c r="G33" s="299">
        <v>323.7</v>
      </c>
      <c r="H33" s="299">
        <f>R33</f>
        <v>0</v>
      </c>
      <c r="I33" s="321">
        <f t="shared" si="1"/>
        <v>323.7</v>
      </c>
      <c r="J33" s="299">
        <v>323.7</v>
      </c>
      <c r="K33" s="299">
        <f>V33</f>
        <v>0</v>
      </c>
    </row>
    <row r="34" spans="1:11" ht="42" customHeight="1">
      <c r="A34" s="376"/>
      <c r="B34" s="216"/>
      <c r="C34" s="219" t="s">
        <v>481</v>
      </c>
      <c r="D34" s="219"/>
      <c r="E34" s="221" t="s">
        <v>287</v>
      </c>
      <c r="F34" s="321">
        <f t="shared" si="0"/>
        <v>2.4</v>
      </c>
      <c r="G34" s="321">
        <f>SUM(G35,G42)</f>
        <v>0</v>
      </c>
      <c r="H34" s="321">
        <f>SUM(H35,H42)</f>
        <v>2.4</v>
      </c>
      <c r="I34" s="321">
        <f t="shared" si="1"/>
        <v>2.4</v>
      </c>
      <c r="J34" s="321">
        <f>SUM(J35,J42)</f>
        <v>0</v>
      </c>
      <c r="K34" s="321">
        <f>SUM(K35,K42)</f>
        <v>2.4</v>
      </c>
    </row>
    <row r="35" spans="1:11" s="228" customFormat="1" ht="30" customHeight="1">
      <c r="A35" s="216"/>
      <c r="B35" s="376"/>
      <c r="C35" s="224" t="s">
        <v>759</v>
      </c>
      <c r="D35" s="219"/>
      <c r="E35" s="223" t="s">
        <v>398</v>
      </c>
      <c r="F35" s="321">
        <f t="shared" si="0"/>
        <v>0.4</v>
      </c>
      <c r="G35" s="321">
        <f>SUM(G36)</f>
        <v>0</v>
      </c>
      <c r="H35" s="321">
        <f>SUM(H36)</f>
        <v>0.4</v>
      </c>
      <c r="I35" s="321">
        <f t="shared" si="1"/>
        <v>0.4</v>
      </c>
      <c r="J35" s="321">
        <f>SUM(J36)</f>
        <v>0</v>
      </c>
      <c r="K35" s="321">
        <f>SUM(K36)</f>
        <v>0.4</v>
      </c>
    </row>
    <row r="36" spans="1:11" ht="30" customHeight="1">
      <c r="A36" s="376"/>
      <c r="B36" s="216"/>
      <c r="C36" s="219"/>
      <c r="D36" s="219" t="s">
        <v>24</v>
      </c>
      <c r="E36" s="223" t="s">
        <v>604</v>
      </c>
      <c r="F36" s="321">
        <f t="shared" si="0"/>
        <v>0.4</v>
      </c>
      <c r="G36" s="299">
        <v>0</v>
      </c>
      <c r="H36" s="299">
        <v>0.4</v>
      </c>
      <c r="I36" s="321">
        <f t="shared" si="1"/>
        <v>0.4</v>
      </c>
      <c r="J36" s="299">
        <v>0</v>
      </c>
      <c r="K36" s="299">
        <v>0.4</v>
      </c>
    </row>
    <row r="37" spans="1:11" s="228" customFormat="1" ht="42.75" customHeight="1" hidden="1">
      <c r="A37" s="216"/>
      <c r="B37" s="426" t="s">
        <v>311</v>
      </c>
      <c r="C37" s="270"/>
      <c r="D37" s="271"/>
      <c r="E37" s="427" t="s">
        <v>312</v>
      </c>
      <c r="F37" s="322">
        <f t="shared" si="0"/>
        <v>0</v>
      </c>
      <c r="G37" s="322">
        <f aca="true" t="shared" si="4" ref="G37:H40">SUM(G38)</f>
        <v>0</v>
      </c>
      <c r="H37" s="322">
        <f t="shared" si="4"/>
        <v>0</v>
      </c>
      <c r="I37" s="322">
        <f t="shared" si="1"/>
        <v>0</v>
      </c>
      <c r="J37" s="322">
        <f aca="true" t="shared" si="5" ref="J37:K40">SUM(J38)</f>
        <v>0</v>
      </c>
      <c r="K37" s="322">
        <f t="shared" si="5"/>
        <v>0</v>
      </c>
    </row>
    <row r="38" spans="1:11" s="228" customFormat="1" ht="20.25" customHeight="1" hidden="1">
      <c r="A38" s="216"/>
      <c r="B38" s="216"/>
      <c r="C38" s="219" t="s">
        <v>455</v>
      </c>
      <c r="D38" s="271"/>
      <c r="E38" s="221" t="s">
        <v>272</v>
      </c>
      <c r="F38" s="322">
        <f t="shared" si="0"/>
        <v>0</v>
      </c>
      <c r="G38" s="322">
        <f t="shared" si="4"/>
        <v>0</v>
      </c>
      <c r="H38" s="322">
        <f t="shared" si="4"/>
        <v>0</v>
      </c>
      <c r="I38" s="322">
        <f t="shared" si="1"/>
        <v>0</v>
      </c>
      <c r="J38" s="322">
        <f t="shared" si="5"/>
        <v>0</v>
      </c>
      <c r="K38" s="322">
        <f t="shared" si="5"/>
        <v>0</v>
      </c>
    </row>
    <row r="39" spans="1:11" s="228" customFormat="1" ht="46.5" customHeight="1" hidden="1">
      <c r="A39" s="216"/>
      <c r="B39" s="216"/>
      <c r="C39" s="219" t="s">
        <v>459</v>
      </c>
      <c r="D39" s="219"/>
      <c r="E39" s="221" t="s">
        <v>280</v>
      </c>
      <c r="F39" s="321">
        <f t="shared" si="0"/>
        <v>0</v>
      </c>
      <c r="G39" s="321">
        <f t="shared" si="4"/>
        <v>0</v>
      </c>
      <c r="H39" s="321">
        <f t="shared" si="4"/>
        <v>0</v>
      </c>
      <c r="I39" s="321">
        <f t="shared" si="1"/>
        <v>0</v>
      </c>
      <c r="J39" s="321">
        <f t="shared" si="5"/>
        <v>0</v>
      </c>
      <c r="K39" s="321">
        <f t="shared" si="5"/>
        <v>0</v>
      </c>
    </row>
    <row r="40" spans="1:11" s="228" customFormat="1" ht="37.5" customHeight="1" hidden="1">
      <c r="A40" s="216"/>
      <c r="B40" s="216"/>
      <c r="C40" s="219" t="s">
        <v>463</v>
      </c>
      <c r="D40" s="219"/>
      <c r="E40" s="223" t="s">
        <v>464</v>
      </c>
      <c r="F40" s="322">
        <f t="shared" si="0"/>
        <v>0</v>
      </c>
      <c r="G40" s="322">
        <f t="shared" si="4"/>
        <v>0</v>
      </c>
      <c r="H40" s="322">
        <f t="shared" si="4"/>
        <v>0</v>
      </c>
      <c r="I40" s="322">
        <f t="shared" si="1"/>
        <v>0</v>
      </c>
      <c r="J40" s="322">
        <f t="shared" si="5"/>
        <v>0</v>
      </c>
      <c r="K40" s="322">
        <f t="shared" si="5"/>
        <v>0</v>
      </c>
    </row>
    <row r="41" spans="1:11" s="228" customFormat="1" ht="27" customHeight="1" hidden="1">
      <c r="A41" s="216"/>
      <c r="B41" s="216"/>
      <c r="C41" s="271"/>
      <c r="D41" s="219" t="s">
        <v>24</v>
      </c>
      <c r="E41" s="223" t="s">
        <v>647</v>
      </c>
      <c r="F41" s="322">
        <f t="shared" si="0"/>
        <v>0</v>
      </c>
      <c r="G41" s="300">
        <v>0</v>
      </c>
      <c r="H41" s="300">
        <v>0</v>
      </c>
      <c r="I41" s="322">
        <f t="shared" si="1"/>
        <v>0</v>
      </c>
      <c r="J41" s="300">
        <v>0</v>
      </c>
      <c r="K41" s="300">
        <v>0</v>
      </c>
    </row>
    <row r="42" spans="1:11" s="228" customFormat="1" ht="63.75">
      <c r="A42" s="435"/>
      <c r="B42" s="271"/>
      <c r="C42" s="224" t="s">
        <v>907</v>
      </c>
      <c r="D42" s="449"/>
      <c r="E42" s="673" t="s">
        <v>860</v>
      </c>
      <c r="F42" s="322">
        <f>G42+H42</f>
        <v>2</v>
      </c>
      <c r="G42" s="322">
        <f>SUM(G43)</f>
        <v>0</v>
      </c>
      <c r="H42" s="322">
        <f>SUM(H43)</f>
        <v>2</v>
      </c>
      <c r="I42" s="322">
        <f>J42+K42</f>
        <v>2</v>
      </c>
      <c r="J42" s="322">
        <f>SUM(J43)</f>
        <v>0</v>
      </c>
      <c r="K42" s="322">
        <f>SUM(K43)</f>
        <v>2</v>
      </c>
    </row>
    <row r="43" spans="1:11" ht="30" customHeight="1">
      <c r="A43" s="271"/>
      <c r="B43" s="219"/>
      <c r="C43" s="219"/>
      <c r="D43" s="219" t="s">
        <v>24</v>
      </c>
      <c r="E43" s="223" t="s">
        <v>604</v>
      </c>
      <c r="F43" s="322">
        <f>G43+H43</f>
        <v>2</v>
      </c>
      <c r="G43" s="300">
        <v>0</v>
      </c>
      <c r="H43" s="300">
        <v>2</v>
      </c>
      <c r="I43" s="322">
        <f>J43+K43</f>
        <v>2</v>
      </c>
      <c r="J43" s="300">
        <v>0</v>
      </c>
      <c r="K43" s="300">
        <v>2</v>
      </c>
    </row>
    <row r="44" spans="1:11" ht="24" customHeight="1">
      <c r="A44" s="245"/>
      <c r="B44" s="423" t="s">
        <v>161</v>
      </c>
      <c r="C44" s="242"/>
      <c r="D44" s="242"/>
      <c r="E44" s="284" t="s">
        <v>162</v>
      </c>
      <c r="F44" s="321">
        <f t="shared" si="0"/>
        <v>100</v>
      </c>
      <c r="G44" s="321">
        <f>SUM(G47)</f>
        <v>100</v>
      </c>
      <c r="H44" s="321">
        <f>R44</f>
        <v>0</v>
      </c>
      <c r="I44" s="321">
        <f t="shared" si="1"/>
        <v>100</v>
      </c>
      <c r="J44" s="321">
        <f>SUM(J47)</f>
        <v>100</v>
      </c>
      <c r="K44" s="321">
        <f>V44</f>
        <v>0</v>
      </c>
    </row>
    <row r="45" spans="1:11" ht="15" customHeight="1">
      <c r="A45" s="245"/>
      <c r="B45" s="423"/>
      <c r="C45" s="219" t="s">
        <v>455</v>
      </c>
      <c r="D45" s="271"/>
      <c r="E45" s="221" t="s">
        <v>272</v>
      </c>
      <c r="F45" s="321">
        <f t="shared" si="0"/>
        <v>100</v>
      </c>
      <c r="G45" s="321">
        <f>SUM(G47)</f>
        <v>100</v>
      </c>
      <c r="H45" s="321">
        <f>SUM(H47)</f>
        <v>0</v>
      </c>
      <c r="I45" s="321">
        <f t="shared" si="1"/>
        <v>100</v>
      </c>
      <c r="J45" s="321">
        <f>SUM(J47)</f>
        <v>100</v>
      </c>
      <c r="K45" s="321">
        <f>SUM(K47)</f>
        <v>0</v>
      </c>
    </row>
    <row r="46" spans="1:11" ht="45" customHeight="1">
      <c r="A46" s="245"/>
      <c r="B46" s="423"/>
      <c r="C46" s="219" t="s">
        <v>459</v>
      </c>
      <c r="D46" s="219"/>
      <c r="E46" s="221" t="s">
        <v>280</v>
      </c>
      <c r="F46" s="321">
        <f t="shared" si="0"/>
        <v>100</v>
      </c>
      <c r="G46" s="321">
        <f>SUM(G47)</f>
        <v>100</v>
      </c>
      <c r="H46" s="321">
        <f>SUM(H47)</f>
        <v>0</v>
      </c>
      <c r="I46" s="321">
        <f t="shared" si="1"/>
        <v>100</v>
      </c>
      <c r="J46" s="321">
        <f>SUM(J47)</f>
        <v>100</v>
      </c>
      <c r="K46" s="321">
        <f>SUM(K47)</f>
        <v>0</v>
      </c>
    </row>
    <row r="47" spans="1:11" s="228" customFormat="1" ht="15" customHeight="1">
      <c r="A47" s="216"/>
      <c r="B47" s="376"/>
      <c r="C47" s="216" t="s">
        <v>460</v>
      </c>
      <c r="D47" s="376"/>
      <c r="E47" s="217" t="s">
        <v>99</v>
      </c>
      <c r="F47" s="321">
        <f>G47+H47</f>
        <v>100</v>
      </c>
      <c r="G47" s="321">
        <f>SUM(G48)</f>
        <v>100</v>
      </c>
      <c r="H47" s="321">
        <f>R47</f>
        <v>0</v>
      </c>
      <c r="I47" s="321">
        <f>J47+K47</f>
        <v>100</v>
      </c>
      <c r="J47" s="321">
        <f>SUM(J48)</f>
        <v>100</v>
      </c>
      <c r="K47" s="321">
        <f>V47</f>
        <v>0</v>
      </c>
    </row>
    <row r="48" spans="1:11" ht="15" customHeight="1">
      <c r="A48" s="376"/>
      <c r="B48" s="216"/>
      <c r="C48" s="376"/>
      <c r="D48" s="216" t="s">
        <v>25</v>
      </c>
      <c r="E48" s="218" t="s">
        <v>26</v>
      </c>
      <c r="F48" s="321">
        <f aca="true" t="shared" si="6" ref="F48:F81">G48+H48</f>
        <v>100</v>
      </c>
      <c r="G48" s="299">
        <f>200-100</f>
        <v>100</v>
      </c>
      <c r="H48" s="299">
        <f>R48</f>
        <v>0</v>
      </c>
      <c r="I48" s="321">
        <f>J48+K48</f>
        <v>100</v>
      </c>
      <c r="J48" s="299">
        <f>200-100</f>
        <v>100</v>
      </c>
      <c r="K48" s="299">
        <f>V48</f>
        <v>0</v>
      </c>
    </row>
    <row r="49" spans="1:11" ht="15" customHeight="1">
      <c r="A49" s="245"/>
      <c r="B49" s="423" t="s">
        <v>81</v>
      </c>
      <c r="C49" s="242"/>
      <c r="D49" s="242"/>
      <c r="E49" s="284" t="s">
        <v>163</v>
      </c>
      <c r="F49" s="321">
        <f>G49+H49</f>
        <v>69.3</v>
      </c>
      <c r="G49" s="321">
        <f>SUM(G50)</f>
        <v>69.3</v>
      </c>
      <c r="H49" s="321">
        <f>SUM(H50)</f>
        <v>0</v>
      </c>
      <c r="I49" s="321">
        <f>J49+K49</f>
        <v>69.3</v>
      </c>
      <c r="J49" s="321">
        <f>SUM(J50)</f>
        <v>69.3</v>
      </c>
      <c r="K49" s="321">
        <f>SUM(K50)</f>
        <v>0</v>
      </c>
    </row>
    <row r="50" spans="1:11" ht="15" customHeight="1">
      <c r="A50" s="245"/>
      <c r="B50" s="423"/>
      <c r="C50" s="219" t="s">
        <v>455</v>
      </c>
      <c r="D50" s="271"/>
      <c r="E50" s="221" t="s">
        <v>272</v>
      </c>
      <c r="F50" s="321">
        <f>G50+H50</f>
        <v>69.3</v>
      </c>
      <c r="G50" s="321">
        <f>SUM(G51+G54)</f>
        <v>69.3</v>
      </c>
      <c r="H50" s="321">
        <f>SUM(H51,H54)</f>
        <v>0</v>
      </c>
      <c r="I50" s="321">
        <f>J50+K50</f>
        <v>69.3</v>
      </c>
      <c r="J50" s="321">
        <f>SUM(J51+J54)</f>
        <v>69.3</v>
      </c>
      <c r="K50" s="321">
        <f>SUM(K51,K54)</f>
        <v>0</v>
      </c>
    </row>
    <row r="51" spans="1:11" ht="12.75" hidden="1">
      <c r="A51" s="245"/>
      <c r="B51" s="423"/>
      <c r="C51" s="219" t="s">
        <v>273</v>
      </c>
      <c r="D51" s="449"/>
      <c r="E51" s="221" t="s">
        <v>519</v>
      </c>
      <c r="F51" s="321">
        <f t="shared" si="6"/>
        <v>0</v>
      </c>
      <c r="G51" s="321">
        <f>SUM(G52)</f>
        <v>0</v>
      </c>
      <c r="H51" s="321">
        <f>SUM(H52)</f>
        <v>0</v>
      </c>
      <c r="I51" s="321">
        <f aca="true" t="shared" si="7" ref="I51:I78">J51+K51</f>
        <v>0</v>
      </c>
      <c r="J51" s="321">
        <f>SUM(J52)</f>
        <v>0</v>
      </c>
      <c r="K51" s="321">
        <f>SUM(K52)</f>
        <v>0</v>
      </c>
    </row>
    <row r="52" spans="1:11" s="228" customFormat="1" ht="77.25" customHeight="1" hidden="1">
      <c r="A52" s="216"/>
      <c r="B52" s="376"/>
      <c r="C52" s="216" t="s">
        <v>289</v>
      </c>
      <c r="D52" s="376"/>
      <c r="E52" s="217" t="s">
        <v>279</v>
      </c>
      <c r="F52" s="321">
        <f t="shared" si="6"/>
        <v>0</v>
      </c>
      <c r="G52" s="321">
        <f>SUM(G53)</f>
        <v>0</v>
      </c>
      <c r="H52" s="321">
        <f>SUM(H53)</f>
        <v>0</v>
      </c>
      <c r="I52" s="321">
        <f t="shared" si="7"/>
        <v>0</v>
      </c>
      <c r="J52" s="321">
        <f>SUM(J53)</f>
        <v>0</v>
      </c>
      <c r="K52" s="321">
        <f>SUM(K53)</f>
        <v>0</v>
      </c>
    </row>
    <row r="53" spans="1:11" ht="24.75" customHeight="1" hidden="1">
      <c r="A53" s="376"/>
      <c r="B53" s="216"/>
      <c r="C53" s="376"/>
      <c r="D53" s="216" t="s">
        <v>69</v>
      </c>
      <c r="E53" s="217" t="s">
        <v>207</v>
      </c>
      <c r="F53" s="321">
        <f t="shared" si="6"/>
        <v>0</v>
      </c>
      <c r="G53" s="321">
        <v>0</v>
      </c>
      <c r="H53" s="321">
        <v>0</v>
      </c>
      <c r="I53" s="321">
        <f t="shared" si="7"/>
        <v>0</v>
      </c>
      <c r="J53" s="321">
        <v>0</v>
      </c>
      <c r="K53" s="321">
        <v>0</v>
      </c>
    </row>
    <row r="54" spans="1:11" ht="45" customHeight="1">
      <c r="A54" s="376"/>
      <c r="B54" s="216"/>
      <c r="C54" s="219" t="s">
        <v>459</v>
      </c>
      <c r="D54" s="219"/>
      <c r="E54" s="221" t="s">
        <v>280</v>
      </c>
      <c r="F54" s="321">
        <f t="shared" si="6"/>
        <v>69.3</v>
      </c>
      <c r="G54" s="321">
        <f>SUM(G61,G59,G57,G55,G63)</f>
        <v>69.3</v>
      </c>
      <c r="H54" s="321">
        <f>SUM(H61,H59,H57,H55,H63)</f>
        <v>0</v>
      </c>
      <c r="I54" s="321">
        <f t="shared" si="7"/>
        <v>69.3</v>
      </c>
      <c r="J54" s="321">
        <f>SUM(J61,J59,J57,J55,J63)</f>
        <v>69.3</v>
      </c>
      <c r="K54" s="321">
        <f>SUM(K61,K59,K57,K55,K63)</f>
        <v>0</v>
      </c>
    </row>
    <row r="55" spans="1:11" s="228" customFormat="1" ht="24.75" customHeight="1" hidden="1">
      <c r="A55" s="216"/>
      <c r="B55" s="376"/>
      <c r="C55" s="216" t="s">
        <v>281</v>
      </c>
      <c r="D55" s="376"/>
      <c r="E55" s="217" t="s">
        <v>282</v>
      </c>
      <c r="F55" s="321">
        <f t="shared" si="6"/>
        <v>0</v>
      </c>
      <c r="G55" s="321">
        <f>SUM(G56)</f>
        <v>0</v>
      </c>
      <c r="H55" s="321">
        <f>SUM(H56)</f>
        <v>0</v>
      </c>
      <c r="I55" s="321">
        <f t="shared" si="7"/>
        <v>0</v>
      </c>
      <c r="J55" s="321">
        <f>SUM(J56)</f>
        <v>0</v>
      </c>
      <c r="K55" s="321">
        <f>SUM(K56)</f>
        <v>0</v>
      </c>
    </row>
    <row r="56" spans="1:11" ht="24.75" customHeight="1" hidden="1">
      <c r="A56" s="376"/>
      <c r="B56" s="216"/>
      <c r="C56" s="376"/>
      <c r="D56" s="216" t="s">
        <v>24</v>
      </c>
      <c r="E56" s="218" t="s">
        <v>604</v>
      </c>
      <c r="F56" s="321">
        <f t="shared" si="6"/>
        <v>0</v>
      </c>
      <c r="G56" s="321"/>
      <c r="H56" s="321">
        <v>0</v>
      </c>
      <c r="I56" s="321">
        <f t="shared" si="7"/>
        <v>0</v>
      </c>
      <c r="J56" s="321"/>
      <c r="K56" s="321">
        <v>0</v>
      </c>
    </row>
    <row r="57" spans="1:11" s="228" customFormat="1" ht="19.5" customHeight="1" hidden="1">
      <c r="A57" s="216"/>
      <c r="B57" s="376"/>
      <c r="C57" s="216" t="s">
        <v>283</v>
      </c>
      <c r="D57" s="376"/>
      <c r="E57" s="217" t="s">
        <v>284</v>
      </c>
      <c r="F57" s="321">
        <f t="shared" si="6"/>
        <v>0</v>
      </c>
      <c r="G57" s="321">
        <f>SUM(G58)</f>
        <v>0</v>
      </c>
      <c r="H57" s="321">
        <f>SUM(H58)</f>
        <v>0</v>
      </c>
      <c r="I57" s="321">
        <f t="shared" si="7"/>
        <v>0</v>
      </c>
      <c r="J57" s="321">
        <f>SUM(J58)</f>
        <v>0</v>
      </c>
      <c r="K57" s="321">
        <f>SUM(K58)</f>
        <v>0</v>
      </c>
    </row>
    <row r="58" spans="1:11" ht="19.5" customHeight="1" hidden="1">
      <c r="A58" s="376"/>
      <c r="B58" s="216"/>
      <c r="C58" s="376"/>
      <c r="D58" s="216" t="s">
        <v>203</v>
      </c>
      <c r="E58" s="217" t="s">
        <v>204</v>
      </c>
      <c r="F58" s="321">
        <f t="shared" si="6"/>
        <v>0</v>
      </c>
      <c r="G58" s="321">
        <v>0</v>
      </c>
      <c r="H58" s="321">
        <v>0</v>
      </c>
      <c r="I58" s="321">
        <f t="shared" si="7"/>
        <v>0</v>
      </c>
      <c r="J58" s="321">
        <v>0</v>
      </c>
      <c r="K58" s="321">
        <v>0</v>
      </c>
    </row>
    <row r="59" spans="1:11" s="228" customFormat="1" ht="30" customHeight="1">
      <c r="A59" s="216"/>
      <c r="B59" s="376"/>
      <c r="C59" s="216" t="s">
        <v>461</v>
      </c>
      <c r="D59" s="376"/>
      <c r="E59" s="217" t="s">
        <v>285</v>
      </c>
      <c r="F59" s="321">
        <f t="shared" si="6"/>
        <v>9.3</v>
      </c>
      <c r="G59" s="321">
        <f>SUM(G60)</f>
        <v>9.3</v>
      </c>
      <c r="H59" s="321">
        <f>R59</f>
        <v>0</v>
      </c>
      <c r="I59" s="321">
        <f t="shared" si="7"/>
        <v>9.3</v>
      </c>
      <c r="J59" s="321">
        <f>SUM(J60)</f>
        <v>9.3</v>
      </c>
      <c r="K59" s="321">
        <f>V59</f>
        <v>0</v>
      </c>
    </row>
    <row r="60" spans="1:11" ht="15" customHeight="1">
      <c r="A60" s="376"/>
      <c r="B60" s="216"/>
      <c r="C60" s="376"/>
      <c r="D60" s="216" t="s">
        <v>25</v>
      </c>
      <c r="E60" s="217" t="s">
        <v>26</v>
      </c>
      <c r="F60" s="321">
        <f t="shared" si="6"/>
        <v>9.3</v>
      </c>
      <c r="G60" s="299">
        <v>9.3</v>
      </c>
      <c r="H60" s="299">
        <f>R60</f>
        <v>0</v>
      </c>
      <c r="I60" s="321">
        <f t="shared" si="7"/>
        <v>9.3</v>
      </c>
      <c r="J60" s="299">
        <v>9.3</v>
      </c>
      <c r="K60" s="299">
        <f>V60</f>
        <v>0</v>
      </c>
    </row>
    <row r="61" spans="1:11" s="228" customFormat="1" ht="45" customHeight="1">
      <c r="A61" s="216"/>
      <c r="B61" s="376"/>
      <c r="C61" s="216" t="s">
        <v>462</v>
      </c>
      <c r="D61" s="376"/>
      <c r="E61" s="217" t="s">
        <v>286</v>
      </c>
      <c r="F61" s="321">
        <f t="shared" si="6"/>
        <v>30</v>
      </c>
      <c r="G61" s="321">
        <f>SUM(G62)</f>
        <v>30</v>
      </c>
      <c r="H61" s="321">
        <f>R61</f>
        <v>0</v>
      </c>
      <c r="I61" s="321">
        <f t="shared" si="7"/>
        <v>30</v>
      </c>
      <c r="J61" s="321">
        <f>SUM(J62)</f>
        <v>30</v>
      </c>
      <c r="K61" s="321">
        <f>V61</f>
        <v>0</v>
      </c>
    </row>
    <row r="62" spans="1:11" ht="30" customHeight="1">
      <c r="A62" s="376"/>
      <c r="B62" s="216"/>
      <c r="C62" s="376"/>
      <c r="D62" s="216" t="s">
        <v>24</v>
      </c>
      <c r="E62" s="223" t="s">
        <v>604</v>
      </c>
      <c r="F62" s="321">
        <f t="shared" si="6"/>
        <v>30</v>
      </c>
      <c r="G62" s="299">
        <v>30</v>
      </c>
      <c r="H62" s="299">
        <f>R62</f>
        <v>0</v>
      </c>
      <c r="I62" s="321">
        <f t="shared" si="7"/>
        <v>30</v>
      </c>
      <c r="J62" s="299">
        <v>30</v>
      </c>
      <c r="K62" s="299">
        <f>V62</f>
        <v>0</v>
      </c>
    </row>
    <row r="63" spans="1:11" s="228" customFormat="1" ht="25.5">
      <c r="A63" s="219"/>
      <c r="B63" s="271"/>
      <c r="C63" s="219" t="s">
        <v>628</v>
      </c>
      <c r="D63" s="219"/>
      <c r="E63" s="223" t="s">
        <v>629</v>
      </c>
      <c r="F63" s="322">
        <f>G63+H63</f>
        <v>30</v>
      </c>
      <c r="G63" s="322">
        <f>SUM(G64)</f>
        <v>30</v>
      </c>
      <c r="H63" s="322">
        <f>P63</f>
        <v>0</v>
      </c>
      <c r="I63" s="322">
        <f>J63+K63</f>
        <v>30</v>
      </c>
      <c r="J63" s="322">
        <f>SUM(J64)</f>
        <v>30</v>
      </c>
      <c r="K63" s="322">
        <f>S63</f>
        <v>0</v>
      </c>
    </row>
    <row r="64" spans="1:20" ht="25.5">
      <c r="A64" s="271"/>
      <c r="B64" s="219"/>
      <c r="C64" s="271"/>
      <c r="D64" s="216" t="s">
        <v>24</v>
      </c>
      <c r="E64" s="223" t="s">
        <v>604</v>
      </c>
      <c r="F64" s="322">
        <f>G64+H64</f>
        <v>30</v>
      </c>
      <c r="G64" s="300">
        <v>30</v>
      </c>
      <c r="H64" s="300">
        <f>P64</f>
        <v>0</v>
      </c>
      <c r="I64" s="322">
        <f>J64+K64</f>
        <v>30</v>
      </c>
      <c r="J64" s="300">
        <v>30</v>
      </c>
      <c r="K64" s="300">
        <f>S64</f>
        <v>0</v>
      </c>
      <c r="R64" s="285"/>
      <c r="T64"/>
    </row>
    <row r="65" spans="1:11" ht="15" customHeight="1">
      <c r="A65" s="245"/>
      <c r="B65" s="245" t="s">
        <v>344</v>
      </c>
      <c r="C65" s="242"/>
      <c r="D65" s="242"/>
      <c r="E65" s="428" t="s">
        <v>345</v>
      </c>
      <c r="F65" s="321">
        <f t="shared" si="6"/>
        <v>88.3</v>
      </c>
      <c r="G65" s="321">
        <f>SUM(G66)</f>
        <v>0</v>
      </c>
      <c r="H65" s="321">
        <f>SUM(H66)</f>
        <v>88.3</v>
      </c>
      <c r="I65" s="321">
        <f t="shared" si="7"/>
        <v>90.6</v>
      </c>
      <c r="J65" s="321">
        <f>SUM(J66)</f>
        <v>0</v>
      </c>
      <c r="K65" s="321">
        <f>SUM(K66)</f>
        <v>90.6</v>
      </c>
    </row>
    <row r="66" spans="1:11" ht="45" customHeight="1">
      <c r="A66" s="245"/>
      <c r="B66" s="245" t="s">
        <v>346</v>
      </c>
      <c r="C66" s="242"/>
      <c r="D66" s="242"/>
      <c r="E66" s="223" t="s">
        <v>601</v>
      </c>
      <c r="F66" s="321">
        <f t="shared" si="6"/>
        <v>88.3</v>
      </c>
      <c r="G66" s="321">
        <f>SUM(G67)</f>
        <v>0</v>
      </c>
      <c r="H66" s="321">
        <f>SUM(H67)</f>
        <v>88.3</v>
      </c>
      <c r="I66" s="321">
        <f t="shared" si="7"/>
        <v>90.6</v>
      </c>
      <c r="J66" s="321">
        <f>SUM(J67)</f>
        <v>0</v>
      </c>
      <c r="K66" s="321">
        <f>SUM(K67)</f>
        <v>90.6</v>
      </c>
    </row>
    <row r="67" spans="1:11" ht="15" customHeight="1">
      <c r="A67" s="376"/>
      <c r="B67" s="216"/>
      <c r="C67" s="219" t="s">
        <v>455</v>
      </c>
      <c r="D67" s="418"/>
      <c r="E67" s="429" t="s">
        <v>272</v>
      </c>
      <c r="F67" s="321">
        <f t="shared" si="6"/>
        <v>88.3</v>
      </c>
      <c r="G67" s="321">
        <f>SUM(G69)</f>
        <v>0</v>
      </c>
      <c r="H67" s="321">
        <f>SUM(H69)</f>
        <v>88.3</v>
      </c>
      <c r="I67" s="321">
        <f t="shared" si="7"/>
        <v>90.6</v>
      </c>
      <c r="J67" s="321">
        <f>SUM(J69)</f>
        <v>0</v>
      </c>
      <c r="K67" s="321">
        <f>SUM(K69)</f>
        <v>90.6</v>
      </c>
    </row>
    <row r="68" spans="1:11" ht="45" customHeight="1">
      <c r="A68" s="376"/>
      <c r="B68" s="216"/>
      <c r="C68" s="219" t="s">
        <v>481</v>
      </c>
      <c r="D68" s="219"/>
      <c r="E68" s="221" t="s">
        <v>287</v>
      </c>
      <c r="F68" s="321">
        <f t="shared" si="6"/>
        <v>88.3</v>
      </c>
      <c r="G68" s="321">
        <f>SUM(G69)</f>
        <v>0</v>
      </c>
      <c r="H68" s="321">
        <f>SUM(H69)</f>
        <v>88.3</v>
      </c>
      <c r="I68" s="321">
        <f t="shared" si="7"/>
        <v>90.6</v>
      </c>
      <c r="J68" s="321">
        <f>SUM(J69)</f>
        <v>0</v>
      </c>
      <c r="K68" s="321">
        <f>SUM(K69)</f>
        <v>90.6</v>
      </c>
    </row>
    <row r="69" spans="1:11" s="228" customFormat="1" ht="45" customHeight="1">
      <c r="A69" s="219"/>
      <c r="B69" s="271"/>
      <c r="C69" s="219" t="s">
        <v>600</v>
      </c>
      <c r="D69" s="418"/>
      <c r="E69" s="284" t="s">
        <v>347</v>
      </c>
      <c r="F69" s="322">
        <f t="shared" si="6"/>
        <v>88.3</v>
      </c>
      <c r="G69" s="322">
        <f>SUM(G70:G71)</f>
        <v>0</v>
      </c>
      <c r="H69" s="322">
        <f>SUM(H70:H71)</f>
        <v>88.3</v>
      </c>
      <c r="I69" s="322">
        <f t="shared" si="7"/>
        <v>90.6</v>
      </c>
      <c r="J69" s="322">
        <f>SUM(J70:J71)</f>
        <v>0</v>
      </c>
      <c r="K69" s="322">
        <f>SUM(K70:K71)</f>
        <v>90.6</v>
      </c>
    </row>
    <row r="70" spans="1:11" ht="63" customHeight="1">
      <c r="A70" s="271"/>
      <c r="B70" s="219"/>
      <c r="C70" s="271"/>
      <c r="D70" s="216" t="s">
        <v>23</v>
      </c>
      <c r="E70" s="217" t="s">
        <v>274</v>
      </c>
      <c r="F70" s="322">
        <f t="shared" si="6"/>
        <v>83.8</v>
      </c>
      <c r="G70" s="300">
        <v>0</v>
      </c>
      <c r="H70" s="300">
        <v>83.8</v>
      </c>
      <c r="I70" s="322">
        <f t="shared" si="7"/>
        <v>83.8</v>
      </c>
      <c r="J70" s="300">
        <v>0</v>
      </c>
      <c r="K70" s="300">
        <v>83.8</v>
      </c>
    </row>
    <row r="71" spans="1:11" ht="30" customHeight="1">
      <c r="A71" s="271"/>
      <c r="B71" s="219"/>
      <c r="C71" s="271"/>
      <c r="D71" s="216" t="s">
        <v>24</v>
      </c>
      <c r="E71" s="218" t="s">
        <v>604</v>
      </c>
      <c r="F71" s="322">
        <f t="shared" si="6"/>
        <v>4.5</v>
      </c>
      <c r="G71" s="300">
        <v>0</v>
      </c>
      <c r="H71" s="300">
        <v>4.5</v>
      </c>
      <c r="I71" s="322">
        <f t="shared" si="7"/>
        <v>6.8</v>
      </c>
      <c r="J71" s="300">
        <v>0</v>
      </c>
      <c r="K71" s="300">
        <v>6.8</v>
      </c>
    </row>
    <row r="72" spans="1:11" ht="30" customHeight="1">
      <c r="A72" s="245"/>
      <c r="B72" s="245" t="s">
        <v>164</v>
      </c>
      <c r="C72" s="245"/>
      <c r="D72" s="245"/>
      <c r="E72" s="428" t="s">
        <v>172</v>
      </c>
      <c r="F72" s="321">
        <f t="shared" si="6"/>
        <v>300</v>
      </c>
      <c r="G72" s="321">
        <f>SUM(G73,G92,G100)</f>
        <v>300</v>
      </c>
      <c r="H72" s="321">
        <f>P72</f>
        <v>0</v>
      </c>
      <c r="I72" s="321">
        <f t="shared" si="7"/>
        <v>300</v>
      </c>
      <c r="J72" s="321">
        <f>SUM(J73,J92,J100)</f>
        <v>300</v>
      </c>
      <c r="K72" s="321">
        <f>S72</f>
        <v>0</v>
      </c>
    </row>
    <row r="73" spans="1:11" ht="45" customHeight="1">
      <c r="A73" s="245"/>
      <c r="B73" s="271" t="s">
        <v>387</v>
      </c>
      <c r="C73" s="219"/>
      <c r="D73" s="219"/>
      <c r="E73" s="223" t="s">
        <v>390</v>
      </c>
      <c r="F73" s="321">
        <f t="shared" si="6"/>
        <v>10</v>
      </c>
      <c r="G73" s="321">
        <f>SUM(G74)</f>
        <v>10</v>
      </c>
      <c r="H73" s="321">
        <f>P73</f>
        <v>0</v>
      </c>
      <c r="I73" s="321">
        <f t="shared" si="7"/>
        <v>10</v>
      </c>
      <c r="J73" s="321">
        <f>SUM(J74)</f>
        <v>10</v>
      </c>
      <c r="K73" s="321">
        <f>S73</f>
        <v>0</v>
      </c>
    </row>
    <row r="74" spans="1:11" ht="45" customHeight="1">
      <c r="A74" s="376"/>
      <c r="B74" s="216"/>
      <c r="C74" s="443" t="s">
        <v>485</v>
      </c>
      <c r="D74" s="443"/>
      <c r="E74" s="223" t="s">
        <v>377</v>
      </c>
      <c r="F74" s="321">
        <f t="shared" si="6"/>
        <v>10</v>
      </c>
      <c r="G74" s="321">
        <f>SUM(G75)</f>
        <v>10</v>
      </c>
      <c r="H74" s="321">
        <f>SUM(H75)</f>
        <v>0</v>
      </c>
      <c r="I74" s="321">
        <f t="shared" si="7"/>
        <v>10</v>
      </c>
      <c r="J74" s="321">
        <f>SUM(J75)</f>
        <v>10</v>
      </c>
      <c r="K74" s="321">
        <f>SUM(K75)</f>
        <v>0</v>
      </c>
    </row>
    <row r="75" spans="1:11" ht="66.75" customHeight="1">
      <c r="A75" s="376"/>
      <c r="B75" s="216"/>
      <c r="C75" s="430" t="s">
        <v>490</v>
      </c>
      <c r="D75" s="219"/>
      <c r="E75" s="221" t="s">
        <v>562</v>
      </c>
      <c r="F75" s="321">
        <f t="shared" si="6"/>
        <v>10</v>
      </c>
      <c r="G75" s="321">
        <f>SUM(G76,G83)</f>
        <v>10</v>
      </c>
      <c r="H75" s="321">
        <f>SUM(H76,H83)</f>
        <v>0</v>
      </c>
      <c r="I75" s="321">
        <f t="shared" si="7"/>
        <v>10</v>
      </c>
      <c r="J75" s="321">
        <f>SUM(J76,J83)</f>
        <v>10</v>
      </c>
      <c r="K75" s="321">
        <f>SUM(K76,K83)</f>
        <v>0</v>
      </c>
    </row>
    <row r="76" spans="1:11" ht="51">
      <c r="A76" s="376"/>
      <c r="B76" s="216"/>
      <c r="C76" s="410" t="str">
        <f>'6 - распред. по стат.2020-2021'!A20</f>
        <v>01 2 01 00000</v>
      </c>
      <c r="D76" s="224"/>
      <c r="E76" s="223" t="str">
        <f>'6 - распред. по стат.2020-2021'!C20</f>
        <v>Основное мероприятие "Организация и проведение мероприятий по защите населения и территории Чекменевского сельского поселения от чрезвычайных ситуаций природного и техногенного характера"</v>
      </c>
      <c r="F76" s="312">
        <f t="shared" si="6"/>
        <v>10</v>
      </c>
      <c r="G76" s="414">
        <f>SUM(G77,G79,G81)</f>
        <v>10</v>
      </c>
      <c r="H76" s="414">
        <f>SUM(H77,H79,H81)</f>
        <v>0</v>
      </c>
      <c r="I76" s="312">
        <f t="shared" si="7"/>
        <v>10</v>
      </c>
      <c r="J76" s="414">
        <f>SUM(J77,J79,J81)</f>
        <v>10</v>
      </c>
      <c r="K76" s="414">
        <f>SUM(K77,K79,K81)</f>
        <v>0</v>
      </c>
    </row>
    <row r="77" spans="1:11" ht="39.75" customHeight="1">
      <c r="A77" s="376"/>
      <c r="B77" s="216"/>
      <c r="C77" s="410" t="str">
        <f>'6 - распред. по стат.2020-2021'!A21</f>
        <v>01 2 01 2Б030</v>
      </c>
      <c r="D77" s="224"/>
      <c r="E77" s="223" t="str">
        <f>'6 - распред. по стат.2020-2021'!C21</f>
        <v>Организация оснащения населенных пунктов Чекменевского сельского поселения средствами оповещения,  тематическими указателями и знаками</v>
      </c>
      <c r="F77" s="312">
        <f t="shared" si="6"/>
        <v>10</v>
      </c>
      <c r="G77" s="414">
        <f>SUM(G78)</f>
        <v>10</v>
      </c>
      <c r="H77" s="414">
        <f>SUM(H78)</f>
        <v>0</v>
      </c>
      <c r="I77" s="312">
        <f t="shared" si="7"/>
        <v>10</v>
      </c>
      <c r="J77" s="414">
        <f>SUM(J78)</f>
        <v>10</v>
      </c>
      <c r="K77" s="414">
        <f>SUM(K78)</f>
        <v>0</v>
      </c>
    </row>
    <row r="78" spans="1:11" s="228" customFormat="1" ht="27" customHeight="1">
      <c r="A78" s="219"/>
      <c r="B78" s="271"/>
      <c r="C78" s="410"/>
      <c r="D78" s="410" t="str">
        <f>'6 - распред. по стат.2020-2021'!B22</f>
        <v>200</v>
      </c>
      <c r="E78" s="223" t="str">
        <f>'6 - распред. по стат.2020-2021'!C22</f>
        <v>Закупка товаров, работ и услуг для обеспечения государственных (муниципальных) нужд</v>
      </c>
      <c r="F78" s="322">
        <f t="shared" si="6"/>
        <v>10</v>
      </c>
      <c r="G78" s="411">
        <v>10</v>
      </c>
      <c r="H78" s="411">
        <v>0</v>
      </c>
      <c r="I78" s="322">
        <f t="shared" si="7"/>
        <v>10</v>
      </c>
      <c r="J78" s="411">
        <v>10</v>
      </c>
      <c r="K78" s="411">
        <v>0</v>
      </c>
    </row>
    <row r="79" spans="1:11" ht="24.75" customHeight="1" hidden="1">
      <c r="A79" s="271"/>
      <c r="B79" s="271"/>
      <c r="C79" s="410" t="str">
        <f>'5 - распред. по ст. 2019'!A26</f>
        <v>01 2 01 2Б040</v>
      </c>
      <c r="D79" s="224"/>
      <c r="E79" s="223" t="str">
        <f>'5 - распред. по ст. 2019'!C26</f>
        <v>Организация обучения населения правилам поведения в ЧС</v>
      </c>
      <c r="F79" s="322">
        <f>G79+H79</f>
        <v>0</v>
      </c>
      <c r="G79" s="322">
        <f>SUM(G80)</f>
        <v>0</v>
      </c>
      <c r="H79" s="322">
        <f>SUM(H80)</f>
        <v>0</v>
      </c>
      <c r="I79" s="322">
        <f aca="true" t="shared" si="8" ref="I79:I86">J79+K79</f>
        <v>0</v>
      </c>
      <c r="J79" s="322">
        <f>SUM(J80)</f>
        <v>0</v>
      </c>
      <c r="K79" s="322">
        <f>SUM(K80)</f>
        <v>0</v>
      </c>
    </row>
    <row r="80" spans="1:11" s="228" customFormat="1" ht="31.5" customHeight="1" hidden="1">
      <c r="A80" s="219"/>
      <c r="B80" s="219"/>
      <c r="C80" s="224"/>
      <c r="D80" s="219" t="s">
        <v>24</v>
      </c>
      <c r="E80" s="223" t="s">
        <v>604</v>
      </c>
      <c r="F80" s="322">
        <f t="shared" si="6"/>
        <v>0</v>
      </c>
      <c r="G80" s="411">
        <f>'6 - распред. по стат.2020-2021'!E24</f>
        <v>0</v>
      </c>
      <c r="H80" s="411">
        <v>0</v>
      </c>
      <c r="I80" s="322">
        <f t="shared" si="8"/>
        <v>0</v>
      </c>
      <c r="J80" s="411"/>
      <c r="K80" s="411">
        <v>0</v>
      </c>
    </row>
    <row r="81" spans="1:11" s="228" customFormat="1" ht="45" customHeight="1" hidden="1">
      <c r="A81" s="219"/>
      <c r="B81" s="271"/>
      <c r="C81" s="410" t="str">
        <f>'5 - распред. по ст. 2019'!A28</f>
        <v>01 2 01 2Б050</v>
      </c>
      <c r="D81" s="224"/>
      <c r="E81" s="223" t="str">
        <f>'5 - распред. по ст. 2019'!C28</f>
        <v>Организация обучения руководителей и должностных лиц по ЧС организаций и предприятий, расположенных на территории Чекменевского сельского поселения</v>
      </c>
      <c r="F81" s="322">
        <f t="shared" si="6"/>
        <v>0</v>
      </c>
      <c r="G81" s="322">
        <f>SUM(G82)</f>
        <v>0</v>
      </c>
      <c r="H81" s="322">
        <f>SUM(H82)</f>
        <v>0</v>
      </c>
      <c r="I81" s="322">
        <f t="shared" si="8"/>
        <v>0</v>
      </c>
      <c r="J81" s="322">
        <f>SUM(J82)</f>
        <v>0</v>
      </c>
      <c r="K81" s="322">
        <f>SUM(K82)</f>
        <v>0</v>
      </c>
    </row>
    <row r="82" spans="1:11" ht="30" customHeight="1" hidden="1">
      <c r="A82" s="271"/>
      <c r="B82" s="219"/>
      <c r="C82" s="224"/>
      <c r="D82" s="219" t="s">
        <v>24</v>
      </c>
      <c r="E82" s="223" t="s">
        <v>604</v>
      </c>
      <c r="F82" s="322">
        <f>G82+H82</f>
        <v>0</v>
      </c>
      <c r="G82" s="411"/>
      <c r="H82" s="299">
        <v>0</v>
      </c>
      <c r="I82" s="322">
        <f t="shared" si="8"/>
        <v>0</v>
      </c>
      <c r="J82" s="411">
        <f>'6 - распред. по стат.2020-2021'!I26</f>
        <v>0</v>
      </c>
      <c r="K82" s="411">
        <f>'6 - распред. по стат.2020-2021'!J26</f>
        <v>0</v>
      </c>
    </row>
    <row r="83" spans="1:11" s="228" customFormat="1" ht="57" customHeight="1" hidden="1">
      <c r="A83" s="219"/>
      <c r="B83" s="271"/>
      <c r="C83" s="410" t="str">
        <f>'5 - распред. по ст. 2019'!A30</f>
        <v>01 2 02 00000</v>
      </c>
      <c r="D83" s="224"/>
      <c r="E83" s="223" t="str">
        <f>'5 - распред. по ст. 2019'!C30</f>
        <v>Основное мероприятие "Организация и проведение мероприятий по гражданской обороне и мобилизационной подготовке на территории Чекменевского сельского поселения"</v>
      </c>
      <c r="F83" s="322">
        <f>G83+H83</f>
        <v>0</v>
      </c>
      <c r="G83" s="322">
        <f>SUM(G84,G86,G88,G90)</f>
        <v>0</v>
      </c>
      <c r="H83" s="322">
        <f>SUM(H84,H86,H88,H90)</f>
        <v>0</v>
      </c>
      <c r="I83" s="322">
        <f t="shared" si="8"/>
        <v>0</v>
      </c>
      <c r="J83" s="322">
        <f>SUM(J84,J86,J88,J90)</f>
        <v>0</v>
      </c>
      <c r="K83" s="322">
        <f>SUM(K84,K86,K88,K90)</f>
        <v>0</v>
      </c>
    </row>
    <row r="84" spans="1:11" ht="30" customHeight="1" hidden="1">
      <c r="A84" s="271"/>
      <c r="B84" s="271"/>
      <c r="C84" s="412" t="str">
        <f>'5 - распред. по ст. 2019'!A31</f>
        <v>01 2 02 2Б060</v>
      </c>
      <c r="D84" s="224"/>
      <c r="E84" s="223" t="str">
        <f>'5 - распред. по ст. 2019'!C31</f>
        <v>Приобретение и распространение тематических материалов по ГО  </v>
      </c>
      <c r="F84" s="322">
        <f>G84+H84</f>
        <v>0</v>
      </c>
      <c r="G84" s="322">
        <f>SUM(G85)</f>
        <v>0</v>
      </c>
      <c r="H84" s="322">
        <f>P84</f>
        <v>0</v>
      </c>
      <c r="I84" s="322">
        <f t="shared" si="8"/>
        <v>0</v>
      </c>
      <c r="J84" s="322">
        <f>SUM(J85)</f>
        <v>0</v>
      </c>
      <c r="K84" s="322">
        <f>S84</f>
        <v>0</v>
      </c>
    </row>
    <row r="85" spans="1:11" ht="30" customHeight="1" hidden="1">
      <c r="A85" s="271"/>
      <c r="B85" s="219"/>
      <c r="C85" s="224"/>
      <c r="D85" s="219" t="s">
        <v>24</v>
      </c>
      <c r="E85" s="223" t="s">
        <v>604</v>
      </c>
      <c r="F85" s="322">
        <f>G85+H85</f>
        <v>0</v>
      </c>
      <c r="G85" s="411"/>
      <c r="H85" s="299">
        <v>0</v>
      </c>
      <c r="I85" s="322">
        <f t="shared" si="8"/>
        <v>0</v>
      </c>
      <c r="J85" s="411"/>
      <c r="K85" s="411">
        <v>0</v>
      </c>
    </row>
    <row r="86" spans="1:11" ht="38.25" customHeight="1" hidden="1">
      <c r="A86" s="271"/>
      <c r="B86" s="271"/>
      <c r="C86" s="410" t="str">
        <f>'5 - распред. по ст. 2019'!A33</f>
        <v>01 2 02 2Б070</v>
      </c>
      <c r="D86" s="224"/>
      <c r="E86" s="223" t="str">
        <f>'5 - распред. по ст. 2019'!C33</f>
        <v>Организация обучения населения Чекменевского сельского поселения  вопросам ГО, правилам поведения и действиям в условиях мобилизации</v>
      </c>
      <c r="F86" s="322">
        <f>G86+H86</f>
        <v>0</v>
      </c>
      <c r="G86" s="322">
        <f>SUM(G87)</f>
        <v>0</v>
      </c>
      <c r="H86" s="322">
        <f>P86</f>
        <v>0</v>
      </c>
      <c r="I86" s="322">
        <f t="shared" si="8"/>
        <v>0</v>
      </c>
      <c r="J86" s="322">
        <f>SUM(J87)</f>
        <v>0</v>
      </c>
      <c r="K86" s="322">
        <f>S86</f>
        <v>0</v>
      </c>
    </row>
    <row r="87" spans="1:11" s="228" customFormat="1" ht="24.75" customHeight="1" hidden="1">
      <c r="A87" s="219"/>
      <c r="B87" s="219"/>
      <c r="C87" s="224"/>
      <c r="D87" s="219" t="s">
        <v>24</v>
      </c>
      <c r="E87" s="223" t="s">
        <v>604</v>
      </c>
      <c r="F87" s="322">
        <f aca="true" t="shared" si="9" ref="F87:F106">G87+H87</f>
        <v>0</v>
      </c>
      <c r="G87" s="411"/>
      <c r="H87" s="299">
        <v>0</v>
      </c>
      <c r="I87" s="322">
        <f aca="true" t="shared" si="10" ref="I87:I97">J87+K87</f>
        <v>0</v>
      </c>
      <c r="J87" s="411"/>
      <c r="K87" s="411">
        <v>0</v>
      </c>
    </row>
    <row r="88" spans="1:11" s="228" customFormat="1" ht="37.5" customHeight="1" hidden="1">
      <c r="A88" s="219"/>
      <c r="B88" s="271"/>
      <c r="C88" s="410" t="str">
        <f>'5 - распред. по ст. 2019'!A35</f>
        <v>01 2 02 2Б080</v>
      </c>
      <c r="D88" s="224"/>
      <c r="E88" s="223" t="str">
        <f>'5 - распред. по ст. 2019'!C35</f>
        <v>Обучение руководителей, должностных лиц по вопросам ГО организаций и предприятий, расположенных на территории Чекменевского сельского поселения</v>
      </c>
      <c r="F88" s="322">
        <f t="shared" si="9"/>
        <v>0</v>
      </c>
      <c r="G88" s="322">
        <f>SUM(G89)</f>
        <v>0</v>
      </c>
      <c r="H88" s="322">
        <f>SUM(H89)</f>
        <v>0</v>
      </c>
      <c r="I88" s="322">
        <f t="shared" si="10"/>
        <v>0</v>
      </c>
      <c r="J88" s="322">
        <f>SUM(J89)</f>
        <v>0</v>
      </c>
      <c r="K88" s="322">
        <f>SUM(K89)</f>
        <v>0</v>
      </c>
    </row>
    <row r="89" spans="1:11" ht="23.25" customHeight="1" hidden="1">
      <c r="A89" s="271"/>
      <c r="B89" s="219"/>
      <c r="C89" s="271"/>
      <c r="D89" s="219" t="s">
        <v>24</v>
      </c>
      <c r="E89" s="223" t="s">
        <v>604</v>
      </c>
      <c r="F89" s="322">
        <f t="shared" si="9"/>
        <v>0</v>
      </c>
      <c r="G89" s="411">
        <v>0</v>
      </c>
      <c r="H89" s="299">
        <v>0</v>
      </c>
      <c r="I89" s="322">
        <f t="shared" si="10"/>
        <v>0</v>
      </c>
      <c r="J89" s="411">
        <v>0</v>
      </c>
      <c r="K89" s="411">
        <v>0</v>
      </c>
    </row>
    <row r="90" spans="1:11" s="228" customFormat="1" ht="51.75" customHeight="1" hidden="1">
      <c r="A90" s="219"/>
      <c r="B90" s="271"/>
      <c r="C90" s="410" t="str">
        <f>'5 - распред. по ст. 2019'!A37</f>
        <v>01 2 02 2Б090</v>
      </c>
      <c r="D90" s="224"/>
      <c r="E90" s="223" t="str">
        <f>'5 - распред. по ст. 2019'!C37</f>
        <v>Организация и осуществление мероприятий по мобилизационной подготовке муниципальных предприятий и учреждений, находящихся на территории Чекменевского сельского поселения</v>
      </c>
      <c r="F90" s="322">
        <f t="shared" si="9"/>
        <v>0</v>
      </c>
      <c r="G90" s="322">
        <f>SUM(G91)</f>
        <v>0</v>
      </c>
      <c r="H90" s="322">
        <f>SUM(H91)</f>
        <v>0</v>
      </c>
      <c r="I90" s="322">
        <f t="shared" si="10"/>
        <v>0</v>
      </c>
      <c r="J90" s="322">
        <f>SUM(J91)</f>
        <v>0</v>
      </c>
      <c r="K90" s="322">
        <f>SUM(K91)</f>
        <v>0</v>
      </c>
    </row>
    <row r="91" spans="1:11" s="228" customFormat="1" ht="24" customHeight="1" hidden="1">
      <c r="A91" s="219"/>
      <c r="B91" s="219"/>
      <c r="C91" s="271"/>
      <c r="D91" s="219" t="s">
        <v>24</v>
      </c>
      <c r="E91" s="223" t="s">
        <v>604</v>
      </c>
      <c r="F91" s="322">
        <f t="shared" si="9"/>
        <v>0</v>
      </c>
      <c r="G91" s="411"/>
      <c r="H91" s="299">
        <v>0</v>
      </c>
      <c r="I91" s="322">
        <f t="shared" si="10"/>
        <v>0</v>
      </c>
      <c r="J91" s="411"/>
      <c r="K91" s="411">
        <v>0</v>
      </c>
    </row>
    <row r="92" spans="1:11" ht="19.5" customHeight="1">
      <c r="A92" s="376"/>
      <c r="B92" s="243" t="s">
        <v>159</v>
      </c>
      <c r="C92" s="243"/>
      <c r="D92" s="243"/>
      <c r="E92" s="431" t="s">
        <v>160</v>
      </c>
      <c r="F92" s="321">
        <f t="shared" si="9"/>
        <v>280</v>
      </c>
      <c r="G92" s="321">
        <f>SUM(G93)</f>
        <v>280</v>
      </c>
      <c r="H92" s="321">
        <f>P92</f>
        <v>0</v>
      </c>
      <c r="I92" s="321">
        <f t="shared" si="10"/>
        <v>280</v>
      </c>
      <c r="J92" s="321">
        <f>SUM(J93)</f>
        <v>280</v>
      </c>
      <c r="K92" s="321">
        <f>S92</f>
        <v>0</v>
      </c>
    </row>
    <row r="93" spans="1:11" ht="39.75" customHeight="1">
      <c r="A93" s="376"/>
      <c r="B93" s="216"/>
      <c r="C93" s="224" t="s">
        <v>485</v>
      </c>
      <c r="D93" s="224"/>
      <c r="E93" s="223" t="s">
        <v>377</v>
      </c>
      <c r="F93" s="321">
        <f t="shared" si="9"/>
        <v>280</v>
      </c>
      <c r="G93" s="321">
        <f>SUM(G94)</f>
        <v>280</v>
      </c>
      <c r="H93" s="321">
        <f>SUM(H94)</f>
        <v>0</v>
      </c>
      <c r="I93" s="321">
        <f t="shared" si="10"/>
        <v>280</v>
      </c>
      <c r="J93" s="321">
        <f>SUM(J94)</f>
        <v>280</v>
      </c>
      <c r="K93" s="321">
        <f>SUM(K94)</f>
        <v>0</v>
      </c>
    </row>
    <row r="94" spans="1:11" s="228" customFormat="1" ht="26.25" customHeight="1">
      <c r="A94" s="219"/>
      <c r="B94" s="216"/>
      <c r="C94" s="224" t="s">
        <v>486</v>
      </c>
      <c r="D94" s="224"/>
      <c r="E94" s="223" t="str">
        <f>'7 - вед.струк.на 2019'!E92</f>
        <v>Подпрограмма "Защита населения и территории Чекменевского сельского поселения от пожаров"</v>
      </c>
      <c r="F94" s="321">
        <f t="shared" si="9"/>
        <v>280</v>
      </c>
      <c r="G94" s="321">
        <f>SUM(G95)</f>
        <v>280</v>
      </c>
      <c r="H94" s="321">
        <f>SUM(H96)</f>
        <v>0</v>
      </c>
      <c r="I94" s="321">
        <f t="shared" si="10"/>
        <v>280</v>
      </c>
      <c r="J94" s="321">
        <f>SUM(J95)</f>
        <v>280</v>
      </c>
      <c r="K94" s="321">
        <f>SUM(K96)</f>
        <v>0</v>
      </c>
    </row>
    <row r="95" spans="1:11" s="228" customFormat="1" ht="39.75" customHeight="1">
      <c r="A95" s="219"/>
      <c r="B95" s="216"/>
      <c r="C95" s="410" t="str">
        <f>'7 - вед.струк.на 2019'!C93</f>
        <v>01 1 01 00000</v>
      </c>
      <c r="D95" s="224"/>
      <c r="E95" s="223" t="str">
        <f>'7 - вед.струк.на 2019'!E93</f>
        <v>Основное мероприятие "Обеспечение первичных мер пожарной безопасности в границах населенных пунктов Чекменевского сельского поселения"</v>
      </c>
      <c r="F95" s="321">
        <f>G95+H95</f>
        <v>280</v>
      </c>
      <c r="G95" s="321">
        <f>SUM(G98,G96)</f>
        <v>280</v>
      </c>
      <c r="H95" s="321">
        <f>SUM(H98)</f>
        <v>0</v>
      </c>
      <c r="I95" s="321">
        <f t="shared" si="10"/>
        <v>280</v>
      </c>
      <c r="J95" s="321">
        <f>SUM(J98,J96)</f>
        <v>280</v>
      </c>
      <c r="K95" s="321">
        <f>SUM(K98)</f>
        <v>0</v>
      </c>
    </row>
    <row r="96" spans="1:11" s="228" customFormat="1" ht="71.25" customHeight="1">
      <c r="A96" s="219"/>
      <c r="B96" s="216"/>
      <c r="C96" s="410" t="str">
        <f>'7 - вед.струк.на 2019'!C94</f>
        <v>01 1 01 2Б010</v>
      </c>
      <c r="D96" s="224"/>
      <c r="E96" s="223" t="str">
        <f>'7 - вед.струк.на 2019'!E94</f>
        <v>Организация и проведение мероприятий по профилактике пожаров и чрезвычайных ситуаций (приобретение и распространение противопожарного инвентаря, содержание емкости для подвоза воды в исправном состоянии и готовности для выезда)</v>
      </c>
      <c r="F96" s="321">
        <f>G96+H96</f>
        <v>280</v>
      </c>
      <c r="G96" s="321">
        <f>SUM(G97)</f>
        <v>280</v>
      </c>
      <c r="H96" s="321">
        <f>SUM(H99)</f>
        <v>0</v>
      </c>
      <c r="I96" s="321">
        <f t="shared" si="10"/>
        <v>280</v>
      </c>
      <c r="J96" s="321">
        <f>SUM(J97)</f>
        <v>280</v>
      </c>
      <c r="K96" s="321">
        <f>SUM(K99)</f>
        <v>0</v>
      </c>
    </row>
    <row r="97" spans="1:11" s="228" customFormat="1" ht="29.25" customHeight="1">
      <c r="A97" s="219"/>
      <c r="B97" s="219"/>
      <c r="C97" s="271"/>
      <c r="D97" s="219" t="s">
        <v>24</v>
      </c>
      <c r="E97" s="223" t="s">
        <v>604</v>
      </c>
      <c r="F97" s="322">
        <f>G97+H97</f>
        <v>280</v>
      </c>
      <c r="G97" s="411">
        <v>280</v>
      </c>
      <c r="H97" s="300">
        <v>0</v>
      </c>
      <c r="I97" s="322">
        <f t="shared" si="10"/>
        <v>280</v>
      </c>
      <c r="J97" s="411">
        <v>280</v>
      </c>
      <c r="K97" s="300">
        <v>0</v>
      </c>
    </row>
    <row r="98" spans="1:11" ht="29.25" customHeight="1" hidden="1">
      <c r="A98" s="271"/>
      <c r="B98" s="271"/>
      <c r="C98" s="412" t="str">
        <f>'5 - распред. по ст. 2019'!A16</f>
        <v>01 1 01 2Б020</v>
      </c>
      <c r="D98" s="224"/>
      <c r="E98" s="223" t="str">
        <f>'5 - распред. по ст. 2019'!C16</f>
        <v>Организация обучения населения, руководителей и должностных лиц мерам пожарной безопасности</v>
      </c>
      <c r="F98" s="322">
        <f>G98+H98</f>
        <v>0</v>
      </c>
      <c r="G98" s="322">
        <f>SUM(G99)</f>
        <v>0</v>
      </c>
      <c r="H98" s="322">
        <f>P98</f>
        <v>0</v>
      </c>
      <c r="I98" s="322">
        <f aca="true" t="shared" si="11" ref="I98:I105">J98+K98</f>
        <v>0</v>
      </c>
      <c r="J98" s="322">
        <f>SUM(J99)</f>
        <v>0</v>
      </c>
      <c r="K98" s="322">
        <f>S98</f>
        <v>0</v>
      </c>
    </row>
    <row r="99" spans="1:11" s="228" customFormat="1" ht="29.25" customHeight="1" hidden="1">
      <c r="A99" s="219"/>
      <c r="B99" s="219"/>
      <c r="C99" s="271"/>
      <c r="D99" s="219" t="s">
        <v>24</v>
      </c>
      <c r="E99" s="223" t="s">
        <v>604</v>
      </c>
      <c r="F99" s="322">
        <f t="shared" si="9"/>
        <v>0</v>
      </c>
      <c r="G99" s="411"/>
      <c r="H99" s="300">
        <f>'5 - распред. по ст. 2019'!F17</f>
        <v>0</v>
      </c>
      <c r="I99" s="322">
        <f t="shared" si="11"/>
        <v>0</v>
      </c>
      <c r="J99" s="411"/>
      <c r="K99" s="300">
        <f>'5 - распред. по ст. 2019'!I17</f>
        <v>0</v>
      </c>
    </row>
    <row r="100" spans="1:11" ht="30" customHeight="1">
      <c r="A100" s="271"/>
      <c r="B100" s="271" t="s">
        <v>388</v>
      </c>
      <c r="C100" s="224"/>
      <c r="D100" s="377"/>
      <c r="E100" s="432" t="s">
        <v>389</v>
      </c>
      <c r="F100" s="321">
        <f t="shared" si="9"/>
        <v>10</v>
      </c>
      <c r="G100" s="321">
        <f>SUM(G101)</f>
        <v>10</v>
      </c>
      <c r="H100" s="321">
        <f>P100</f>
        <v>0</v>
      </c>
      <c r="I100" s="321">
        <f t="shared" si="11"/>
        <v>10</v>
      </c>
      <c r="J100" s="321">
        <f>SUM(J101)</f>
        <v>10</v>
      </c>
      <c r="K100" s="321">
        <f>S100</f>
        <v>0</v>
      </c>
    </row>
    <row r="101" spans="1:11" s="228" customFormat="1" ht="39" customHeight="1">
      <c r="A101" s="219"/>
      <c r="B101" s="216"/>
      <c r="C101" s="224" t="s">
        <v>485</v>
      </c>
      <c r="D101" s="224"/>
      <c r="E101" s="223" t="s">
        <v>377</v>
      </c>
      <c r="F101" s="321">
        <f t="shared" si="9"/>
        <v>10</v>
      </c>
      <c r="G101" s="321">
        <f>SUM(G102)</f>
        <v>10</v>
      </c>
      <c r="H101" s="321">
        <f>SUM(H102)</f>
        <v>0</v>
      </c>
      <c r="I101" s="321">
        <f t="shared" si="11"/>
        <v>10</v>
      </c>
      <c r="J101" s="321">
        <f>SUM(J102)</f>
        <v>10</v>
      </c>
      <c r="K101" s="321">
        <f>SUM(K102)</f>
        <v>0</v>
      </c>
    </row>
    <row r="102" spans="1:11" ht="38.25" customHeight="1">
      <c r="A102" s="271"/>
      <c r="B102" s="216"/>
      <c r="C102" s="224" t="s">
        <v>492</v>
      </c>
      <c r="D102" s="224"/>
      <c r="E102" s="223" t="str">
        <f>'5 - распред. по ст. 2019'!C39</f>
        <v>Подпрограмма "Повышение безопасности людей на водных объектах на территории Чекменевского сельского поселения"</v>
      </c>
      <c r="F102" s="321">
        <f t="shared" si="9"/>
        <v>10</v>
      </c>
      <c r="G102" s="321">
        <f>SUM(G103)</f>
        <v>10</v>
      </c>
      <c r="H102" s="321">
        <f>SUM(H103)</f>
        <v>0</v>
      </c>
      <c r="I102" s="321">
        <f t="shared" si="11"/>
        <v>10</v>
      </c>
      <c r="J102" s="321">
        <f>SUM(J103)</f>
        <v>10</v>
      </c>
      <c r="K102" s="321">
        <f>SUM(K103)</f>
        <v>0</v>
      </c>
    </row>
    <row r="103" spans="1:11" s="228" customFormat="1" ht="51.75" customHeight="1">
      <c r="A103" s="219"/>
      <c r="B103" s="271"/>
      <c r="C103" s="224" t="s">
        <v>493</v>
      </c>
      <c r="D103" s="224"/>
      <c r="E103" s="223" t="str">
        <f>'5 - распред. по ст. 2019'!C40</f>
        <v>Основное мероприятие "Организация и проведение профилактической работы по обеспечению безопасности людей на водных объектах, охране их жизни и здоровья на территории Чекменевского сельского поселения"</v>
      </c>
      <c r="F103" s="322">
        <f t="shared" si="9"/>
        <v>10</v>
      </c>
      <c r="G103" s="322">
        <f>SUM(G105)</f>
        <v>10</v>
      </c>
      <c r="H103" s="322">
        <f>P103</f>
        <v>0</v>
      </c>
      <c r="I103" s="322">
        <f t="shared" si="11"/>
        <v>10</v>
      </c>
      <c r="J103" s="322">
        <f>SUM(J105)</f>
        <v>10</v>
      </c>
      <c r="K103" s="322">
        <f>S103</f>
        <v>0</v>
      </c>
    </row>
    <row r="104" spans="1:11" ht="51.75" customHeight="1">
      <c r="A104" s="271"/>
      <c r="B104" s="271"/>
      <c r="C104" s="413" t="str">
        <f>'5 - распред. по ст. 2019'!A41</f>
        <v>01 3 01 2Б100</v>
      </c>
      <c r="D104" s="224"/>
      <c r="E104" s="223" t="str">
        <f>'5 - распред. по ст. 2019'!C41</f>
        <v>Приобретение и распространение тематических материалов по обеспечению безопасности людей на водных объектах, охране их жизни и здоровья на территории Чекменевского сельского поселения</v>
      </c>
      <c r="F104" s="322">
        <f>G104+H104</f>
        <v>10</v>
      </c>
      <c r="G104" s="322">
        <f>SUM(G105)</f>
        <v>10</v>
      </c>
      <c r="H104" s="322">
        <f>P104</f>
        <v>0</v>
      </c>
      <c r="I104" s="322">
        <f t="shared" si="11"/>
        <v>10</v>
      </c>
      <c r="J104" s="322">
        <f>SUM(J105)</f>
        <v>10</v>
      </c>
      <c r="K104" s="322">
        <f>S104</f>
        <v>0</v>
      </c>
    </row>
    <row r="105" spans="1:11" ht="30" customHeight="1">
      <c r="A105" s="245"/>
      <c r="B105" s="219"/>
      <c r="C105" s="271"/>
      <c r="D105" s="219" t="s">
        <v>24</v>
      </c>
      <c r="E105" s="223" t="s">
        <v>604</v>
      </c>
      <c r="F105" s="322">
        <f t="shared" si="9"/>
        <v>10</v>
      </c>
      <c r="G105" s="411">
        <f>'6 - распред. по стат.2020-2021'!E38</f>
        <v>10</v>
      </c>
      <c r="H105" s="300">
        <f>P105</f>
        <v>0</v>
      </c>
      <c r="I105" s="322">
        <f t="shared" si="11"/>
        <v>10</v>
      </c>
      <c r="J105" s="411">
        <f>'6 - распред. по стат.2020-2021'!H38</f>
        <v>10</v>
      </c>
      <c r="K105" s="300">
        <f>S105</f>
        <v>0</v>
      </c>
    </row>
    <row r="106" spans="1:11" ht="15" customHeight="1">
      <c r="A106" s="245"/>
      <c r="B106" s="433" t="s">
        <v>173</v>
      </c>
      <c r="C106" s="234"/>
      <c r="D106" s="434"/>
      <c r="E106" s="433" t="s">
        <v>174</v>
      </c>
      <c r="F106" s="322">
        <f t="shared" si="9"/>
        <v>1595.3000000000002</v>
      </c>
      <c r="G106" s="321">
        <f>SUM(G134+G112)</f>
        <v>1595.3000000000002</v>
      </c>
      <c r="H106" s="321">
        <f>SUM(H134+H112)</f>
        <v>0</v>
      </c>
      <c r="I106" s="321">
        <f aca="true" t="shared" si="12" ref="I106:I111">J106+K106</f>
        <v>1638</v>
      </c>
      <c r="J106" s="321">
        <f>SUM(J134+J112)</f>
        <v>1638</v>
      </c>
      <c r="K106" s="321">
        <f>SUM(K134+K112)</f>
        <v>0</v>
      </c>
    </row>
    <row r="107" spans="1:11" ht="12.75" hidden="1">
      <c r="A107" s="245"/>
      <c r="B107" s="433" t="s">
        <v>313</v>
      </c>
      <c r="C107" s="234"/>
      <c r="D107" s="434"/>
      <c r="E107" s="456" t="s">
        <v>314</v>
      </c>
      <c r="F107" s="322">
        <f>G107+H107</f>
        <v>0</v>
      </c>
      <c r="G107" s="321">
        <f aca="true" t="shared" si="13" ref="G107:H110">SUM(G108)</f>
        <v>0</v>
      </c>
      <c r="H107" s="321">
        <f t="shared" si="13"/>
        <v>0</v>
      </c>
      <c r="I107" s="322">
        <f t="shared" si="12"/>
        <v>0</v>
      </c>
      <c r="J107" s="321">
        <f aca="true" t="shared" si="14" ref="J107:K110">SUM(J108)</f>
        <v>0</v>
      </c>
      <c r="K107" s="321">
        <f t="shared" si="14"/>
        <v>0</v>
      </c>
    </row>
    <row r="108" spans="1:11" ht="12.75" hidden="1">
      <c r="A108" s="245"/>
      <c r="B108" s="216"/>
      <c r="C108" s="457" t="s">
        <v>271</v>
      </c>
      <c r="D108" s="271"/>
      <c r="E108" s="221" t="s">
        <v>272</v>
      </c>
      <c r="F108" s="322">
        <f>G108+H108</f>
        <v>0</v>
      </c>
      <c r="G108" s="322">
        <f t="shared" si="13"/>
        <v>0</v>
      </c>
      <c r="H108" s="322">
        <f t="shared" si="13"/>
        <v>0</v>
      </c>
      <c r="I108" s="322">
        <f t="shared" si="12"/>
        <v>0</v>
      </c>
      <c r="J108" s="322">
        <f t="shared" si="14"/>
        <v>0</v>
      </c>
      <c r="K108" s="322">
        <f t="shared" si="14"/>
        <v>0</v>
      </c>
    </row>
    <row r="109" spans="1:11" ht="33" customHeight="1" hidden="1">
      <c r="A109" s="245"/>
      <c r="B109" s="216"/>
      <c r="C109" s="219" t="s">
        <v>273</v>
      </c>
      <c r="D109" s="449"/>
      <c r="E109" s="221" t="s">
        <v>519</v>
      </c>
      <c r="F109" s="322">
        <f>G109+H109</f>
        <v>0</v>
      </c>
      <c r="G109" s="322">
        <f t="shared" si="13"/>
        <v>0</v>
      </c>
      <c r="H109" s="322">
        <f t="shared" si="13"/>
        <v>0</v>
      </c>
      <c r="I109" s="322">
        <f t="shared" si="12"/>
        <v>0</v>
      </c>
      <c r="J109" s="322">
        <f t="shared" si="14"/>
        <v>0</v>
      </c>
      <c r="K109" s="322">
        <f t="shared" si="14"/>
        <v>0</v>
      </c>
    </row>
    <row r="110" spans="1:11" ht="80.25" customHeight="1" hidden="1">
      <c r="A110" s="245"/>
      <c r="B110" s="216"/>
      <c r="C110" s="216" t="s">
        <v>289</v>
      </c>
      <c r="D110" s="376"/>
      <c r="E110" s="217" t="s">
        <v>279</v>
      </c>
      <c r="F110" s="322">
        <f>G110+H110</f>
        <v>0</v>
      </c>
      <c r="G110" s="322">
        <f t="shared" si="13"/>
        <v>0</v>
      </c>
      <c r="H110" s="322">
        <f t="shared" si="13"/>
        <v>0</v>
      </c>
      <c r="I110" s="322">
        <f t="shared" si="12"/>
        <v>0</v>
      </c>
      <c r="J110" s="322">
        <f t="shared" si="14"/>
        <v>0</v>
      </c>
      <c r="K110" s="322">
        <f t="shared" si="14"/>
        <v>0</v>
      </c>
    </row>
    <row r="111" spans="1:11" ht="12.75" hidden="1">
      <c r="A111" s="245"/>
      <c r="B111" s="216"/>
      <c r="C111" s="376"/>
      <c r="D111" s="216" t="s">
        <v>69</v>
      </c>
      <c r="E111" s="217" t="s">
        <v>207</v>
      </c>
      <c r="F111" s="322">
        <f>G111+H111</f>
        <v>0</v>
      </c>
      <c r="G111" s="325">
        <v>0</v>
      </c>
      <c r="H111" s="322">
        <v>0</v>
      </c>
      <c r="I111" s="322">
        <f t="shared" si="12"/>
        <v>0</v>
      </c>
      <c r="J111" s="325">
        <v>0</v>
      </c>
      <c r="K111" s="322">
        <v>0</v>
      </c>
    </row>
    <row r="112" spans="1:20" ht="12.75">
      <c r="A112" s="245"/>
      <c r="B112" s="433" t="s">
        <v>58</v>
      </c>
      <c r="C112" s="234"/>
      <c r="D112" s="434"/>
      <c r="E112" s="433" t="s">
        <v>100</v>
      </c>
      <c r="F112" s="321">
        <f aca="true" t="shared" si="15" ref="F112:F130">G112+H112</f>
        <v>1545.3000000000002</v>
      </c>
      <c r="G112" s="321">
        <f>SUM(G113,G127)</f>
        <v>1545.3000000000002</v>
      </c>
      <c r="H112" s="321">
        <f>SUM(H113,H127)</f>
        <v>0</v>
      </c>
      <c r="I112" s="321">
        <f aca="true" t="shared" si="16" ref="I112:I128">J112+K112</f>
        <v>1588</v>
      </c>
      <c r="J112" s="321">
        <f>SUM(J113,J127)</f>
        <v>1588</v>
      </c>
      <c r="K112" s="321">
        <f>SUM(K113,K127)</f>
        <v>0</v>
      </c>
      <c r="R112" s="285"/>
      <c r="T112"/>
    </row>
    <row r="113" spans="1:20" ht="45">
      <c r="A113" s="245"/>
      <c r="B113" s="433"/>
      <c r="C113" s="224" t="s">
        <v>643</v>
      </c>
      <c r="D113" s="224"/>
      <c r="E113" s="444" t="s">
        <v>644</v>
      </c>
      <c r="F113" s="321">
        <f t="shared" si="15"/>
        <v>1545.3000000000002</v>
      </c>
      <c r="G113" s="321">
        <f>SUM(G115+G122)</f>
        <v>1545.3000000000002</v>
      </c>
      <c r="H113" s="321">
        <f>SUM(H115+H122)</f>
        <v>0</v>
      </c>
      <c r="I113" s="321">
        <f t="shared" si="16"/>
        <v>1588</v>
      </c>
      <c r="J113" s="321">
        <f>SUM(J115+J122)</f>
        <v>1588</v>
      </c>
      <c r="K113" s="321">
        <f>SUM(K115+K122)</f>
        <v>0</v>
      </c>
      <c r="R113" s="285"/>
      <c r="T113"/>
    </row>
    <row r="114" spans="1:20" ht="25.5">
      <c r="A114" s="245"/>
      <c r="B114" s="433"/>
      <c r="C114" s="224" t="s">
        <v>685</v>
      </c>
      <c r="D114" s="224"/>
      <c r="E114" s="223" t="s">
        <v>764</v>
      </c>
      <c r="F114" s="446">
        <f t="shared" si="15"/>
        <v>1545.3000000000002</v>
      </c>
      <c r="G114" s="312">
        <f>G115+G122</f>
        <v>1545.3000000000002</v>
      </c>
      <c r="H114" s="312">
        <f>H115</f>
        <v>0</v>
      </c>
      <c r="I114" s="446">
        <f t="shared" si="16"/>
        <v>1588</v>
      </c>
      <c r="J114" s="312">
        <f>J115+J122</f>
        <v>1588</v>
      </c>
      <c r="K114" s="312">
        <f>K115</f>
        <v>0</v>
      </c>
      <c r="R114" s="285"/>
      <c r="T114"/>
    </row>
    <row r="115" spans="1:20" ht="25.5">
      <c r="A115" s="245"/>
      <c r="B115" s="433"/>
      <c r="C115" s="224" t="s">
        <v>686</v>
      </c>
      <c r="D115" s="224"/>
      <c r="E115" s="223" t="s">
        <v>645</v>
      </c>
      <c r="F115" s="321">
        <f t="shared" si="15"/>
        <v>716.6</v>
      </c>
      <c r="G115" s="321">
        <f>SUM(G116+G118+G120)</f>
        <v>716.6</v>
      </c>
      <c r="H115" s="321">
        <f>SUM(H116+H118+H120)</f>
        <v>0</v>
      </c>
      <c r="I115" s="321">
        <f t="shared" si="16"/>
        <v>736.4</v>
      </c>
      <c r="J115" s="321">
        <f>SUM(J116+J118+J120)</f>
        <v>736.4</v>
      </c>
      <c r="K115" s="321">
        <f>SUM(K116+K118+K120)</f>
        <v>0</v>
      </c>
      <c r="R115" s="285"/>
      <c r="T115"/>
    </row>
    <row r="116" spans="1:11" s="228" customFormat="1" ht="12.75">
      <c r="A116" s="219"/>
      <c r="B116" s="219"/>
      <c r="C116" s="224" t="s">
        <v>687</v>
      </c>
      <c r="D116" s="224"/>
      <c r="E116" s="223" t="s">
        <v>646</v>
      </c>
      <c r="F116" s="321">
        <f t="shared" si="15"/>
        <v>716.6</v>
      </c>
      <c r="G116" s="321">
        <f>SUM(G117)</f>
        <v>716.6</v>
      </c>
      <c r="H116" s="321">
        <f>SUM(H117)</f>
        <v>0</v>
      </c>
      <c r="I116" s="321">
        <f t="shared" si="16"/>
        <v>736.4</v>
      </c>
      <c r="J116" s="321">
        <f>SUM(J117)</f>
        <v>736.4</v>
      </c>
      <c r="K116" s="321">
        <f>SUM(K117)</f>
        <v>0</v>
      </c>
    </row>
    <row r="117" spans="1:20" ht="25.5">
      <c r="A117" s="219"/>
      <c r="B117" s="219"/>
      <c r="C117" s="224"/>
      <c r="D117" s="219" t="s">
        <v>24</v>
      </c>
      <c r="E117" s="223" t="s">
        <v>604</v>
      </c>
      <c r="F117" s="321">
        <f t="shared" si="15"/>
        <v>716.6</v>
      </c>
      <c r="G117" s="473">
        <v>716.6</v>
      </c>
      <c r="H117" s="299">
        <f>P117</f>
        <v>0</v>
      </c>
      <c r="I117" s="321">
        <f t="shared" si="16"/>
        <v>736.4</v>
      </c>
      <c r="J117" s="473">
        <v>736.4</v>
      </c>
      <c r="K117" s="299">
        <f>S117</f>
        <v>0</v>
      </c>
      <c r="R117" s="285"/>
      <c r="T117"/>
    </row>
    <row r="118" spans="1:11" s="228" customFormat="1" ht="12.75" hidden="1">
      <c r="A118" s="219"/>
      <c r="B118" s="219"/>
      <c r="C118" s="224" t="s">
        <v>688</v>
      </c>
      <c r="D118" s="224"/>
      <c r="E118" s="223" t="s">
        <v>648</v>
      </c>
      <c r="F118" s="321">
        <f t="shared" si="15"/>
        <v>0</v>
      </c>
      <c r="G118" s="321">
        <f>SUM(G119)</f>
        <v>0</v>
      </c>
      <c r="H118" s="321">
        <f>SUM(H119)</f>
        <v>0</v>
      </c>
      <c r="I118" s="321">
        <f t="shared" si="16"/>
        <v>0</v>
      </c>
      <c r="J118" s="321">
        <f>SUM(J119)</f>
        <v>0</v>
      </c>
      <c r="K118" s="321">
        <f>SUM(K119)</f>
        <v>0</v>
      </c>
    </row>
    <row r="119" spans="1:20" ht="25.5" hidden="1">
      <c r="A119" s="219"/>
      <c r="B119" s="219"/>
      <c r="C119" s="224"/>
      <c r="D119" s="219" t="s">
        <v>24</v>
      </c>
      <c r="E119" s="223" t="s">
        <v>604</v>
      </c>
      <c r="F119" s="321">
        <f t="shared" si="15"/>
        <v>0</v>
      </c>
      <c r="G119" s="473"/>
      <c r="H119" s="299">
        <f>P119</f>
        <v>0</v>
      </c>
      <c r="I119" s="321">
        <f t="shared" si="16"/>
        <v>0</v>
      </c>
      <c r="J119" s="473"/>
      <c r="K119" s="299">
        <f>S119</f>
        <v>0</v>
      </c>
      <c r="R119" s="285"/>
      <c r="T119"/>
    </row>
    <row r="120" spans="1:11" s="228" customFormat="1" ht="12.75" hidden="1">
      <c r="A120" s="219"/>
      <c r="B120" s="219"/>
      <c r="C120" s="224" t="s">
        <v>689</v>
      </c>
      <c r="D120" s="224"/>
      <c r="E120" s="223" t="s">
        <v>649</v>
      </c>
      <c r="F120" s="321">
        <f t="shared" si="15"/>
        <v>0</v>
      </c>
      <c r="G120" s="321">
        <f>SUM(G121)</f>
        <v>0</v>
      </c>
      <c r="H120" s="321">
        <f>SUM(H121)</f>
        <v>0</v>
      </c>
      <c r="I120" s="321">
        <f t="shared" si="16"/>
        <v>0</v>
      </c>
      <c r="J120" s="321">
        <f>SUM(J121)</f>
        <v>0</v>
      </c>
      <c r="K120" s="321">
        <f>SUM(K121)</f>
        <v>0</v>
      </c>
    </row>
    <row r="121" spans="1:20" ht="25.5" hidden="1">
      <c r="A121" s="219"/>
      <c r="B121" s="219"/>
      <c r="C121" s="224"/>
      <c r="D121" s="219" t="s">
        <v>24</v>
      </c>
      <c r="E121" s="223" t="s">
        <v>604</v>
      </c>
      <c r="F121" s="321">
        <f t="shared" si="15"/>
        <v>0</v>
      </c>
      <c r="G121" s="473"/>
      <c r="H121" s="299">
        <f>P121</f>
        <v>0</v>
      </c>
      <c r="I121" s="321">
        <f t="shared" si="16"/>
        <v>0</v>
      </c>
      <c r="J121" s="473"/>
      <c r="K121" s="299">
        <f>S121</f>
        <v>0</v>
      </c>
      <c r="R121" s="285"/>
      <c r="T121"/>
    </row>
    <row r="122" spans="1:20" ht="12.75">
      <c r="A122" s="245"/>
      <c r="B122" s="433"/>
      <c r="C122" s="224" t="s">
        <v>690</v>
      </c>
      <c r="D122" s="224"/>
      <c r="E122" s="223" t="s">
        <v>650</v>
      </c>
      <c r="F122" s="321">
        <f t="shared" si="15"/>
        <v>828.7</v>
      </c>
      <c r="G122" s="321">
        <f>SUM(G123)+G125</f>
        <v>828.7</v>
      </c>
      <c r="H122" s="321">
        <f>SUM(H123)+H125</f>
        <v>0</v>
      </c>
      <c r="I122" s="321">
        <f t="shared" si="16"/>
        <v>851.6</v>
      </c>
      <c r="J122" s="321">
        <f>SUM(J123)+J125</f>
        <v>851.6</v>
      </c>
      <c r="K122" s="321">
        <f>SUM(K123)+K125</f>
        <v>0</v>
      </c>
      <c r="R122" s="285"/>
      <c r="T122"/>
    </row>
    <row r="123" spans="1:11" s="228" customFormat="1" ht="12.75">
      <c r="A123" s="219"/>
      <c r="B123" s="219"/>
      <c r="C123" s="224" t="s">
        <v>691</v>
      </c>
      <c r="D123" s="224"/>
      <c r="E123" s="223" t="s">
        <v>651</v>
      </c>
      <c r="F123" s="321">
        <f t="shared" si="15"/>
        <v>828.7</v>
      </c>
      <c r="G123" s="321">
        <f>SUM(G124)</f>
        <v>828.7</v>
      </c>
      <c r="H123" s="321">
        <f>SUM(H124)</f>
        <v>0</v>
      </c>
      <c r="I123" s="321">
        <f t="shared" si="16"/>
        <v>851.6</v>
      </c>
      <c r="J123" s="321">
        <f>SUM(J124)</f>
        <v>851.6</v>
      </c>
      <c r="K123" s="321">
        <f>SUM(K124)</f>
        <v>0</v>
      </c>
    </row>
    <row r="124" spans="1:20" ht="25.5">
      <c r="A124" s="219"/>
      <c r="B124" s="219"/>
      <c r="C124" s="224"/>
      <c r="D124" s="219" t="s">
        <v>24</v>
      </c>
      <c r="E124" s="223" t="s">
        <v>604</v>
      </c>
      <c r="F124" s="321">
        <f t="shared" si="15"/>
        <v>828.7</v>
      </c>
      <c r="G124" s="299">
        <v>828.7</v>
      </c>
      <c r="H124" s="299">
        <f>P124</f>
        <v>0</v>
      </c>
      <c r="I124" s="321">
        <f t="shared" si="16"/>
        <v>851.6</v>
      </c>
      <c r="J124" s="299">
        <v>851.6</v>
      </c>
      <c r="K124" s="299">
        <f>S124</f>
        <v>0</v>
      </c>
      <c r="R124" s="285"/>
      <c r="T124"/>
    </row>
    <row r="125" spans="1:11" s="228" customFormat="1" ht="12.75" hidden="1">
      <c r="A125" s="219"/>
      <c r="B125" s="271"/>
      <c r="C125" s="224" t="s">
        <v>760</v>
      </c>
      <c r="D125" s="219"/>
      <c r="E125" s="223" t="s">
        <v>467</v>
      </c>
      <c r="F125" s="322">
        <f t="shared" si="15"/>
        <v>0</v>
      </c>
      <c r="G125" s="322">
        <f>SUM(G126)</f>
        <v>0</v>
      </c>
      <c r="H125" s="322">
        <f>SUM(H126)</f>
        <v>0</v>
      </c>
      <c r="I125" s="322">
        <f t="shared" si="16"/>
        <v>0</v>
      </c>
      <c r="J125" s="322">
        <f>SUM(J126)</f>
        <v>0</v>
      </c>
      <c r="K125" s="322">
        <f>SUM(K126)</f>
        <v>0</v>
      </c>
    </row>
    <row r="126" spans="1:20" ht="25.5" hidden="1">
      <c r="A126" s="271"/>
      <c r="B126" s="219"/>
      <c r="C126" s="418"/>
      <c r="D126" s="430" t="s">
        <v>24</v>
      </c>
      <c r="E126" s="381" t="s">
        <v>604</v>
      </c>
      <c r="F126" s="322">
        <f t="shared" si="15"/>
        <v>0</v>
      </c>
      <c r="G126" s="300">
        <v>0</v>
      </c>
      <c r="H126" s="300">
        <f>P126</f>
        <v>0</v>
      </c>
      <c r="I126" s="322">
        <f t="shared" si="16"/>
        <v>0</v>
      </c>
      <c r="J126" s="300">
        <v>0</v>
      </c>
      <c r="K126" s="300">
        <f>S126</f>
        <v>0</v>
      </c>
      <c r="R126" s="285"/>
      <c r="T126"/>
    </row>
    <row r="127" spans="1:11" ht="15" customHeight="1" hidden="1">
      <c r="A127" s="245"/>
      <c r="B127" s="433"/>
      <c r="C127" s="219" t="s">
        <v>455</v>
      </c>
      <c r="D127" s="271"/>
      <c r="E127" s="221" t="s">
        <v>272</v>
      </c>
      <c r="F127" s="321">
        <f t="shared" si="15"/>
        <v>0</v>
      </c>
      <c r="G127" s="321">
        <f>SUM(G128,G131)</f>
        <v>0</v>
      </c>
      <c r="H127" s="321">
        <f>SUM(H128,H131)</f>
        <v>0</v>
      </c>
      <c r="I127" s="321">
        <f t="shared" si="16"/>
        <v>0</v>
      </c>
      <c r="J127" s="321">
        <f>SUM(J128,J131)</f>
        <v>0</v>
      </c>
      <c r="K127" s="321">
        <f>SUM(K128,K131)</f>
        <v>0</v>
      </c>
    </row>
    <row r="128" spans="1:11" ht="45" customHeight="1" hidden="1">
      <c r="A128" s="245"/>
      <c r="B128" s="433"/>
      <c r="C128" s="219" t="s">
        <v>459</v>
      </c>
      <c r="D128" s="219"/>
      <c r="E128" s="221" t="s">
        <v>280</v>
      </c>
      <c r="F128" s="312">
        <f t="shared" si="15"/>
        <v>0</v>
      </c>
      <c r="G128" s="312">
        <f>SUM(G129)</f>
        <v>0</v>
      </c>
      <c r="H128" s="312">
        <f>SUM(H129)</f>
        <v>0</v>
      </c>
      <c r="I128" s="312">
        <f t="shared" si="16"/>
        <v>0</v>
      </c>
      <c r="J128" s="312">
        <f>SUM(J129)</f>
        <v>0</v>
      </c>
      <c r="K128" s="312">
        <f>SUM(K129)</f>
        <v>0</v>
      </c>
    </row>
    <row r="129" spans="1:11" s="228" customFormat="1" ht="24.75" customHeight="1" hidden="1">
      <c r="A129" s="219"/>
      <c r="B129" s="219"/>
      <c r="C129" s="219" t="s">
        <v>466</v>
      </c>
      <c r="D129" s="219"/>
      <c r="E129" s="223" t="s">
        <v>467</v>
      </c>
      <c r="F129" s="312">
        <f t="shared" si="15"/>
        <v>0</v>
      </c>
      <c r="G129" s="312">
        <f>SUM(G130)</f>
        <v>0</v>
      </c>
      <c r="H129" s="312">
        <f aca="true" t="shared" si="17" ref="H129:H134">R129</f>
        <v>0</v>
      </c>
      <c r="I129" s="312">
        <f aca="true" t="shared" si="18" ref="I129:I146">J129+K129</f>
        <v>0</v>
      </c>
      <c r="J129" s="312">
        <f>SUM(J130)</f>
        <v>0</v>
      </c>
      <c r="K129" s="312">
        <f>V129</f>
        <v>0</v>
      </c>
    </row>
    <row r="130" spans="1:11" ht="24.75" customHeight="1" hidden="1">
      <c r="A130" s="271"/>
      <c r="B130" s="219"/>
      <c r="C130" s="418"/>
      <c r="D130" s="430" t="s">
        <v>24</v>
      </c>
      <c r="E130" s="381" t="s">
        <v>604</v>
      </c>
      <c r="F130" s="312">
        <f t="shared" si="15"/>
        <v>0</v>
      </c>
      <c r="G130" s="602"/>
      <c r="H130" s="602">
        <f t="shared" si="17"/>
        <v>0</v>
      </c>
      <c r="I130" s="312">
        <f t="shared" si="18"/>
        <v>0</v>
      </c>
      <c r="J130" s="602"/>
      <c r="K130" s="602">
        <f>V130</f>
        <v>0</v>
      </c>
    </row>
    <row r="131" spans="1:11" ht="45" customHeight="1" hidden="1">
      <c r="A131" s="271"/>
      <c r="B131" s="219"/>
      <c r="C131" s="219" t="s">
        <v>481</v>
      </c>
      <c r="D131" s="219"/>
      <c r="E131" s="221" t="s">
        <v>287</v>
      </c>
      <c r="F131" s="312">
        <f aca="true" t="shared" si="19" ref="F131:F204">G131+H131</f>
        <v>0</v>
      </c>
      <c r="G131" s="312">
        <f>SUM(G132)</f>
        <v>0</v>
      </c>
      <c r="H131" s="312">
        <f>SUM(H132)</f>
        <v>0</v>
      </c>
      <c r="I131" s="312">
        <f t="shared" si="18"/>
        <v>0</v>
      </c>
      <c r="J131" s="312">
        <f>SUM(J132)</f>
        <v>0</v>
      </c>
      <c r="K131" s="312">
        <f>SUM(K132)</f>
        <v>0</v>
      </c>
    </row>
    <row r="132" spans="1:11" ht="63.75" hidden="1">
      <c r="A132" s="271"/>
      <c r="B132" s="219"/>
      <c r="C132" s="497" t="s">
        <v>677</v>
      </c>
      <c r="D132" s="498"/>
      <c r="E132" s="499" t="s">
        <v>676</v>
      </c>
      <c r="F132" s="312">
        <f t="shared" si="19"/>
        <v>0</v>
      </c>
      <c r="G132" s="312">
        <f>SUM(G133)</f>
        <v>0</v>
      </c>
      <c r="H132" s="312">
        <f>SUM(H133)</f>
        <v>0</v>
      </c>
      <c r="I132" s="312">
        <f t="shared" si="18"/>
        <v>0</v>
      </c>
      <c r="J132" s="312">
        <f>SUM(J133)</f>
        <v>0</v>
      </c>
      <c r="K132" s="312">
        <f>SUM(K133)</f>
        <v>0</v>
      </c>
    </row>
    <row r="133" spans="1:11" ht="30" customHeight="1" hidden="1">
      <c r="A133" s="271"/>
      <c r="B133" s="219"/>
      <c r="C133" s="418"/>
      <c r="D133" s="430" t="s">
        <v>24</v>
      </c>
      <c r="E133" s="381" t="s">
        <v>604</v>
      </c>
      <c r="F133" s="312">
        <f t="shared" si="19"/>
        <v>0</v>
      </c>
      <c r="G133" s="298"/>
      <c r="H133" s="500"/>
      <c r="I133" s="312">
        <f t="shared" si="18"/>
        <v>0</v>
      </c>
      <c r="J133" s="298"/>
      <c r="K133" s="500"/>
    </row>
    <row r="134" spans="1:11" ht="15" customHeight="1">
      <c r="A134" s="245"/>
      <c r="B134" s="433" t="s">
        <v>11</v>
      </c>
      <c r="C134" s="222"/>
      <c r="D134" s="219"/>
      <c r="E134" s="223" t="s">
        <v>12</v>
      </c>
      <c r="F134" s="321">
        <f t="shared" si="19"/>
        <v>50</v>
      </c>
      <c r="G134" s="321">
        <f>SUM(G137)</f>
        <v>50</v>
      </c>
      <c r="H134" s="321">
        <f t="shared" si="17"/>
        <v>0</v>
      </c>
      <c r="I134" s="321">
        <f t="shared" si="18"/>
        <v>50</v>
      </c>
      <c r="J134" s="463">
        <f>SUM(J137)</f>
        <v>50</v>
      </c>
      <c r="K134" s="321">
        <f>V134</f>
        <v>0</v>
      </c>
    </row>
    <row r="135" spans="1:11" ht="15" customHeight="1">
      <c r="A135" s="245"/>
      <c r="B135" s="433"/>
      <c r="C135" s="219" t="s">
        <v>455</v>
      </c>
      <c r="D135" s="271"/>
      <c r="E135" s="221" t="s">
        <v>272</v>
      </c>
      <c r="F135" s="321">
        <f t="shared" si="19"/>
        <v>50</v>
      </c>
      <c r="G135" s="321">
        <f>SUM(G137)</f>
        <v>50</v>
      </c>
      <c r="H135" s="321">
        <f>SUM(H137)</f>
        <v>0</v>
      </c>
      <c r="I135" s="321">
        <f t="shared" si="18"/>
        <v>50</v>
      </c>
      <c r="J135" s="321">
        <f>SUM(J137)</f>
        <v>50</v>
      </c>
      <c r="K135" s="321">
        <f>SUM(K137)</f>
        <v>0</v>
      </c>
    </row>
    <row r="136" spans="1:11" ht="45" customHeight="1">
      <c r="A136" s="245"/>
      <c r="B136" s="433"/>
      <c r="C136" s="219" t="s">
        <v>459</v>
      </c>
      <c r="D136" s="219"/>
      <c r="E136" s="221" t="s">
        <v>280</v>
      </c>
      <c r="F136" s="312">
        <f t="shared" si="19"/>
        <v>50</v>
      </c>
      <c r="G136" s="312">
        <f>SUM(G137)</f>
        <v>50</v>
      </c>
      <c r="H136" s="312">
        <f>SUM(H137)</f>
        <v>0</v>
      </c>
      <c r="I136" s="312">
        <f t="shared" si="18"/>
        <v>50</v>
      </c>
      <c r="J136" s="312">
        <f>SUM(J137)</f>
        <v>50</v>
      </c>
      <c r="K136" s="312">
        <f>SUM(K137)</f>
        <v>0</v>
      </c>
    </row>
    <row r="137" spans="1:11" s="228" customFormat="1" ht="15" customHeight="1">
      <c r="A137" s="219"/>
      <c r="B137" s="271"/>
      <c r="C137" s="219" t="s">
        <v>468</v>
      </c>
      <c r="D137" s="271"/>
      <c r="E137" s="221" t="s">
        <v>13</v>
      </c>
      <c r="F137" s="322">
        <f t="shared" si="19"/>
        <v>50</v>
      </c>
      <c r="G137" s="322">
        <f>SUM(G138)</f>
        <v>50</v>
      </c>
      <c r="H137" s="322">
        <f>R137</f>
        <v>0</v>
      </c>
      <c r="I137" s="322">
        <f t="shared" si="18"/>
        <v>50</v>
      </c>
      <c r="J137" s="322">
        <f>SUM(J138)</f>
        <v>50</v>
      </c>
      <c r="K137" s="322">
        <f>V137</f>
        <v>0</v>
      </c>
    </row>
    <row r="138" spans="1:11" ht="30" customHeight="1">
      <c r="A138" s="271"/>
      <c r="B138" s="219"/>
      <c r="C138" s="271"/>
      <c r="D138" s="219" t="s">
        <v>24</v>
      </c>
      <c r="E138" s="223" t="s">
        <v>604</v>
      </c>
      <c r="F138" s="322">
        <f t="shared" si="19"/>
        <v>50</v>
      </c>
      <c r="G138" s="300">
        <v>50</v>
      </c>
      <c r="H138" s="300">
        <f>R138</f>
        <v>0</v>
      </c>
      <c r="I138" s="322">
        <f t="shared" si="18"/>
        <v>50</v>
      </c>
      <c r="J138" s="300">
        <v>50</v>
      </c>
      <c r="K138" s="300">
        <f>V138</f>
        <v>0</v>
      </c>
    </row>
    <row r="139" spans="1:11" s="228" customFormat="1" ht="15" customHeight="1">
      <c r="A139" s="271"/>
      <c r="B139" s="243" t="s">
        <v>175</v>
      </c>
      <c r="C139" s="243"/>
      <c r="D139" s="243"/>
      <c r="E139" s="431" t="s">
        <v>176</v>
      </c>
      <c r="F139" s="322">
        <f t="shared" si="19"/>
        <v>1371.1000000000001</v>
      </c>
      <c r="G139" s="322">
        <f>SUM(G147+G167+G140)</f>
        <v>1371.1000000000001</v>
      </c>
      <c r="H139" s="322">
        <f>SUM(H147+H167+H140)</f>
        <v>0</v>
      </c>
      <c r="I139" s="322">
        <f t="shared" si="18"/>
        <v>3151.1</v>
      </c>
      <c r="J139" s="322">
        <f>SUM(J147+J167+J140)</f>
        <v>3151.1</v>
      </c>
      <c r="K139" s="322">
        <f>SUM(K147+K167+K140)</f>
        <v>0</v>
      </c>
    </row>
    <row r="140" spans="1:11" s="228" customFormat="1" ht="15" customHeight="1">
      <c r="A140" s="271"/>
      <c r="B140" s="431" t="s">
        <v>402</v>
      </c>
      <c r="C140" s="243"/>
      <c r="D140" s="243"/>
      <c r="E140" s="431" t="s">
        <v>403</v>
      </c>
      <c r="F140" s="322">
        <f aca="true" t="shared" si="20" ref="F140:F146">G140+H140</f>
        <v>462.20000000000005</v>
      </c>
      <c r="G140" s="321">
        <f>SUM(G142)</f>
        <v>462.20000000000005</v>
      </c>
      <c r="H140" s="321">
        <f>SUM(H142)</f>
        <v>0</v>
      </c>
      <c r="I140" s="322">
        <f t="shared" si="18"/>
        <v>2757.7</v>
      </c>
      <c r="J140" s="321">
        <f>SUM(J142)</f>
        <v>2757.7</v>
      </c>
      <c r="K140" s="321">
        <f>SUM(K142)</f>
        <v>0</v>
      </c>
    </row>
    <row r="141" spans="1:11" s="228" customFormat="1" ht="15" customHeight="1">
      <c r="A141" s="271"/>
      <c r="B141" s="431"/>
      <c r="C141" s="219" t="s">
        <v>455</v>
      </c>
      <c r="D141" s="271"/>
      <c r="E141" s="221" t="s">
        <v>272</v>
      </c>
      <c r="F141" s="321">
        <f t="shared" si="20"/>
        <v>462.20000000000005</v>
      </c>
      <c r="G141" s="321">
        <f>SUM(G142)</f>
        <v>462.20000000000005</v>
      </c>
      <c r="H141" s="321">
        <f>SUM(H142)</f>
        <v>0</v>
      </c>
      <c r="I141" s="321">
        <f t="shared" si="18"/>
        <v>2757.7</v>
      </c>
      <c r="J141" s="321">
        <f>SUM(J142)</f>
        <v>2757.7</v>
      </c>
      <c r="K141" s="321">
        <f>SUM(K142)</f>
        <v>0</v>
      </c>
    </row>
    <row r="142" spans="1:11" s="228" customFormat="1" ht="45" customHeight="1">
      <c r="A142" s="271"/>
      <c r="B142" s="219"/>
      <c r="C142" s="219" t="s">
        <v>459</v>
      </c>
      <c r="D142" s="219"/>
      <c r="E142" s="221" t="s">
        <v>280</v>
      </c>
      <c r="F142" s="322">
        <f t="shared" si="20"/>
        <v>462.20000000000005</v>
      </c>
      <c r="G142" s="322">
        <f>SUM(G143,G145)</f>
        <v>462.20000000000005</v>
      </c>
      <c r="H142" s="322">
        <f>SUM(H143,H145)</f>
        <v>0</v>
      </c>
      <c r="I142" s="322">
        <f t="shared" si="18"/>
        <v>2757.7</v>
      </c>
      <c r="J142" s="322">
        <f>SUM(J143,J145)</f>
        <v>2757.7</v>
      </c>
      <c r="K142" s="322">
        <f>SUM(K143,K145)</f>
        <v>0</v>
      </c>
    </row>
    <row r="143" spans="1:11" s="228" customFormat="1" ht="24" customHeight="1">
      <c r="A143" s="219"/>
      <c r="B143" s="219"/>
      <c r="C143" s="219" t="s">
        <v>469</v>
      </c>
      <c r="D143" s="219"/>
      <c r="E143" s="223" t="s">
        <v>470</v>
      </c>
      <c r="F143" s="322">
        <f t="shared" si="20"/>
        <v>405.1</v>
      </c>
      <c r="G143" s="322">
        <f>SUM(G144)</f>
        <v>405.1</v>
      </c>
      <c r="H143" s="322">
        <f>R143</f>
        <v>0</v>
      </c>
      <c r="I143" s="322">
        <f t="shared" si="18"/>
        <v>2698.1</v>
      </c>
      <c r="J143" s="322">
        <f>SUM(J144)</f>
        <v>2698.1</v>
      </c>
      <c r="K143" s="322">
        <f>V143</f>
        <v>0</v>
      </c>
    </row>
    <row r="144" spans="1:11" ht="30" customHeight="1">
      <c r="A144" s="271"/>
      <c r="B144" s="219"/>
      <c r="C144" s="271"/>
      <c r="D144" s="219" t="s">
        <v>24</v>
      </c>
      <c r="E144" s="223" t="s">
        <v>604</v>
      </c>
      <c r="F144" s="322">
        <f t="shared" si="20"/>
        <v>405.1</v>
      </c>
      <c r="G144" s="300">
        <f>30+375.1</f>
        <v>405.1</v>
      </c>
      <c r="H144" s="300">
        <f>R144</f>
        <v>0</v>
      </c>
      <c r="I144" s="322">
        <f t="shared" si="18"/>
        <v>2698.1</v>
      </c>
      <c r="J144" s="300">
        <f>30+2668.1</f>
        <v>2698.1</v>
      </c>
      <c r="K144" s="300">
        <f>V144</f>
        <v>0</v>
      </c>
    </row>
    <row r="145" spans="1:11" s="228" customFormat="1" ht="51">
      <c r="A145" s="219"/>
      <c r="B145" s="219"/>
      <c r="C145" s="219" t="s">
        <v>625</v>
      </c>
      <c r="D145" s="219"/>
      <c r="E145" s="223" t="s">
        <v>626</v>
      </c>
      <c r="F145" s="322">
        <f t="shared" si="20"/>
        <v>57.1</v>
      </c>
      <c r="G145" s="322">
        <f>SUM(G146)</f>
        <v>57.1</v>
      </c>
      <c r="H145" s="322">
        <f>P145</f>
        <v>0</v>
      </c>
      <c r="I145" s="322">
        <f t="shared" si="18"/>
        <v>59.6</v>
      </c>
      <c r="J145" s="322">
        <f>SUM(J146)</f>
        <v>59.6</v>
      </c>
      <c r="K145" s="322">
        <f>S145</f>
        <v>0</v>
      </c>
    </row>
    <row r="146" spans="1:20" ht="25.5">
      <c r="A146" s="271"/>
      <c r="B146" s="219"/>
      <c r="C146" s="271"/>
      <c r="D146" s="219" t="s">
        <v>24</v>
      </c>
      <c r="E146" s="223" t="s">
        <v>604</v>
      </c>
      <c r="F146" s="322">
        <f t="shared" si="20"/>
        <v>57.1</v>
      </c>
      <c r="G146" s="300">
        <v>57.1</v>
      </c>
      <c r="H146" s="300">
        <f>P146</f>
        <v>0</v>
      </c>
      <c r="I146" s="322">
        <f t="shared" si="18"/>
        <v>59.6</v>
      </c>
      <c r="J146" s="300">
        <v>59.6</v>
      </c>
      <c r="K146" s="300">
        <f>S146</f>
        <v>0</v>
      </c>
      <c r="R146" s="285"/>
      <c r="T146"/>
    </row>
    <row r="147" spans="1:11" s="228" customFormat="1" ht="15" customHeight="1">
      <c r="A147" s="271"/>
      <c r="B147" s="431" t="s">
        <v>177</v>
      </c>
      <c r="C147" s="243"/>
      <c r="D147" s="243"/>
      <c r="E147" s="431" t="s">
        <v>178</v>
      </c>
      <c r="F147" s="322">
        <f t="shared" si="19"/>
        <v>300.8</v>
      </c>
      <c r="G147" s="321">
        <f>SUM(G149,G162)</f>
        <v>300.8</v>
      </c>
      <c r="H147" s="321">
        <f>SUM(H149,H162)</f>
        <v>0</v>
      </c>
      <c r="I147" s="322">
        <f aca="true" t="shared" si="21" ref="I147:I218">J147+K147</f>
        <v>251.7</v>
      </c>
      <c r="J147" s="321">
        <f>SUM(J149,J162)</f>
        <v>251.7</v>
      </c>
      <c r="K147" s="321">
        <f>SUM(K149,K162)</f>
        <v>0</v>
      </c>
    </row>
    <row r="148" spans="1:11" s="228" customFormat="1" ht="15" customHeight="1">
      <c r="A148" s="271"/>
      <c r="B148" s="431"/>
      <c r="C148" s="219" t="s">
        <v>455</v>
      </c>
      <c r="D148" s="271"/>
      <c r="E148" s="221" t="s">
        <v>272</v>
      </c>
      <c r="F148" s="321">
        <f t="shared" si="19"/>
        <v>300.8</v>
      </c>
      <c r="G148" s="321">
        <f>SUM(G149)</f>
        <v>300.8</v>
      </c>
      <c r="H148" s="321">
        <f>SUM(H149)</f>
        <v>0</v>
      </c>
      <c r="I148" s="321">
        <f t="shared" si="21"/>
        <v>251.7</v>
      </c>
      <c r="J148" s="321">
        <f>SUM(J149)</f>
        <v>251.7</v>
      </c>
      <c r="K148" s="321">
        <f>SUM(K149)</f>
        <v>0</v>
      </c>
    </row>
    <row r="149" spans="1:11" s="228" customFormat="1" ht="45" customHeight="1">
      <c r="A149" s="271"/>
      <c r="B149" s="219"/>
      <c r="C149" s="219" t="s">
        <v>459</v>
      </c>
      <c r="D149" s="219"/>
      <c r="E149" s="221" t="s">
        <v>280</v>
      </c>
      <c r="F149" s="322">
        <f t="shared" si="19"/>
        <v>300.8</v>
      </c>
      <c r="G149" s="322">
        <f>SUM(G150,G153,G155,G157,G159)</f>
        <v>300.8</v>
      </c>
      <c r="H149" s="322">
        <f>SUM(H150,H153,H155,H157,H159)</f>
        <v>0</v>
      </c>
      <c r="I149" s="322">
        <f t="shared" si="21"/>
        <v>251.7</v>
      </c>
      <c r="J149" s="322">
        <f>SUM(J150,J153,J155,J157,J159)</f>
        <v>251.7</v>
      </c>
      <c r="K149" s="322">
        <f>SUM(K150,K153,K155,K157,K159)</f>
        <v>0</v>
      </c>
    </row>
    <row r="150" spans="1:11" s="228" customFormat="1" ht="30" customHeight="1">
      <c r="A150" s="219"/>
      <c r="B150" s="219"/>
      <c r="C150" s="219" t="s">
        <v>776</v>
      </c>
      <c r="D150" s="288"/>
      <c r="E150" s="381" t="s">
        <v>780</v>
      </c>
      <c r="F150" s="322">
        <f t="shared" si="19"/>
        <v>180</v>
      </c>
      <c r="G150" s="322">
        <f>SUM(G151:G152)</f>
        <v>180</v>
      </c>
      <c r="H150" s="322">
        <f>SUM(H151:H152)</f>
        <v>0</v>
      </c>
      <c r="I150" s="322">
        <f t="shared" si="21"/>
        <v>130</v>
      </c>
      <c r="J150" s="322">
        <f>SUM(J151:J152)</f>
        <v>130</v>
      </c>
      <c r="K150" s="322">
        <f>SUM(K151:K152)</f>
        <v>0</v>
      </c>
    </row>
    <row r="151" spans="1:11" ht="30" customHeight="1">
      <c r="A151" s="271"/>
      <c r="B151" s="219"/>
      <c r="C151" s="271"/>
      <c r="D151" s="219" t="s">
        <v>24</v>
      </c>
      <c r="E151" s="223" t="s">
        <v>604</v>
      </c>
      <c r="F151" s="322">
        <f>G151+H151</f>
        <v>30</v>
      </c>
      <c r="G151" s="300">
        <v>30</v>
      </c>
      <c r="H151" s="300">
        <f>R151</f>
        <v>0</v>
      </c>
      <c r="I151" s="322">
        <f>J151+K151</f>
        <v>30</v>
      </c>
      <c r="J151" s="300">
        <v>30</v>
      </c>
      <c r="K151" s="300">
        <f>V151</f>
        <v>0</v>
      </c>
    </row>
    <row r="152" spans="1:11" ht="30" customHeight="1">
      <c r="A152" s="271"/>
      <c r="B152" s="219"/>
      <c r="C152" s="271"/>
      <c r="D152" s="495" t="s">
        <v>25</v>
      </c>
      <c r="E152" s="496" t="s">
        <v>26</v>
      </c>
      <c r="F152" s="322">
        <f t="shared" si="19"/>
        <v>150</v>
      </c>
      <c r="G152" s="300">
        <v>150</v>
      </c>
      <c r="H152" s="300">
        <f>R152</f>
        <v>0</v>
      </c>
      <c r="I152" s="322">
        <f t="shared" si="21"/>
        <v>100</v>
      </c>
      <c r="J152" s="300">
        <v>100</v>
      </c>
      <c r="K152" s="300">
        <f>V152</f>
        <v>0</v>
      </c>
    </row>
    <row r="153" spans="1:11" s="228" customFormat="1" ht="30" customHeight="1">
      <c r="A153" s="219"/>
      <c r="B153" s="219"/>
      <c r="C153" s="219" t="s">
        <v>471</v>
      </c>
      <c r="D153" s="219"/>
      <c r="E153" s="223" t="s">
        <v>290</v>
      </c>
      <c r="F153" s="322">
        <f aca="true" t="shared" si="22" ref="F153:F158">G153+H153</f>
        <v>20.8</v>
      </c>
      <c r="G153" s="322">
        <f>SUM(G154)</f>
        <v>20.8</v>
      </c>
      <c r="H153" s="322">
        <f>SUM(H154)</f>
        <v>0</v>
      </c>
      <c r="I153" s="322">
        <f aca="true" t="shared" si="23" ref="I153:I158">J153+K153</f>
        <v>21.7</v>
      </c>
      <c r="J153" s="322">
        <f>SUM(J154)</f>
        <v>21.7</v>
      </c>
      <c r="K153" s="322">
        <f>SUM(K154)</f>
        <v>0</v>
      </c>
    </row>
    <row r="154" spans="1:11" ht="30" customHeight="1">
      <c r="A154" s="271"/>
      <c r="B154" s="219"/>
      <c r="C154" s="271"/>
      <c r="D154" s="219" t="s">
        <v>24</v>
      </c>
      <c r="E154" s="223" t="s">
        <v>604</v>
      </c>
      <c r="F154" s="322">
        <f t="shared" si="22"/>
        <v>20.8</v>
      </c>
      <c r="G154" s="300">
        <v>20.8</v>
      </c>
      <c r="H154" s="300">
        <f>R154</f>
        <v>0</v>
      </c>
      <c r="I154" s="322">
        <f t="shared" si="23"/>
        <v>21.7</v>
      </c>
      <c r="J154" s="300">
        <v>21.7</v>
      </c>
      <c r="K154" s="300">
        <f>V154</f>
        <v>0</v>
      </c>
    </row>
    <row r="155" spans="1:11" s="228" customFormat="1" ht="30" customHeight="1">
      <c r="A155" s="219"/>
      <c r="B155" s="219"/>
      <c r="C155" s="219" t="s">
        <v>613</v>
      </c>
      <c r="D155" s="219"/>
      <c r="E155" s="223" t="s">
        <v>614</v>
      </c>
      <c r="F155" s="322">
        <f t="shared" si="22"/>
        <v>50</v>
      </c>
      <c r="G155" s="322">
        <f>SUM(G156)</f>
        <v>50</v>
      </c>
      <c r="H155" s="322">
        <f>SUM(H156)</f>
        <v>0</v>
      </c>
      <c r="I155" s="322">
        <f t="shared" si="23"/>
        <v>50</v>
      </c>
      <c r="J155" s="322">
        <f>SUM(J156)</f>
        <v>50</v>
      </c>
      <c r="K155" s="322">
        <f>SUM(K156)</f>
        <v>0</v>
      </c>
    </row>
    <row r="156" spans="1:11" ht="30" customHeight="1">
      <c r="A156" s="271"/>
      <c r="B156" s="219"/>
      <c r="C156" s="239"/>
      <c r="D156" s="219" t="s">
        <v>24</v>
      </c>
      <c r="E156" s="223" t="s">
        <v>604</v>
      </c>
      <c r="F156" s="322">
        <f t="shared" si="22"/>
        <v>50</v>
      </c>
      <c r="G156" s="300">
        <v>50</v>
      </c>
      <c r="H156" s="300">
        <f>R156</f>
        <v>0</v>
      </c>
      <c r="I156" s="322">
        <f t="shared" si="23"/>
        <v>50</v>
      </c>
      <c r="J156" s="300">
        <v>50</v>
      </c>
      <c r="K156" s="300">
        <f>V156</f>
        <v>0</v>
      </c>
    </row>
    <row r="157" spans="1:11" s="228" customFormat="1" ht="25.5">
      <c r="A157" s="219"/>
      <c r="B157" s="219"/>
      <c r="C157" s="219" t="s">
        <v>633</v>
      </c>
      <c r="D157" s="219"/>
      <c r="E157" s="223" t="s">
        <v>634</v>
      </c>
      <c r="F157" s="322">
        <f t="shared" si="22"/>
        <v>50</v>
      </c>
      <c r="G157" s="322">
        <f>SUM(G158)</f>
        <v>50</v>
      </c>
      <c r="H157" s="322">
        <f>SUM(H158)</f>
        <v>0</v>
      </c>
      <c r="I157" s="322">
        <f t="shared" si="23"/>
        <v>50</v>
      </c>
      <c r="J157" s="322">
        <f>SUM(J158)</f>
        <v>50</v>
      </c>
      <c r="K157" s="322">
        <f>SUM(K158)</f>
        <v>0</v>
      </c>
    </row>
    <row r="158" spans="1:20" ht="25.5">
      <c r="A158" s="271"/>
      <c r="B158" s="219"/>
      <c r="C158" s="271"/>
      <c r="D158" s="219" t="s">
        <v>24</v>
      </c>
      <c r="E158" s="223" t="s">
        <v>604</v>
      </c>
      <c r="F158" s="322">
        <f t="shared" si="22"/>
        <v>50</v>
      </c>
      <c r="G158" s="300">
        <v>50</v>
      </c>
      <c r="H158" s="300">
        <f>P158</f>
        <v>0</v>
      </c>
      <c r="I158" s="322">
        <f t="shared" si="23"/>
        <v>50</v>
      </c>
      <c r="J158" s="300">
        <v>50</v>
      </c>
      <c r="K158" s="300">
        <f>S158</f>
        <v>0</v>
      </c>
      <c r="R158" s="285"/>
      <c r="T158"/>
    </row>
    <row r="159" spans="1:11" s="228" customFormat="1" ht="37.5" customHeight="1" hidden="1">
      <c r="A159" s="219"/>
      <c r="B159" s="219"/>
      <c r="C159" s="219" t="s">
        <v>480</v>
      </c>
      <c r="D159" s="219"/>
      <c r="E159" s="223" t="s">
        <v>513</v>
      </c>
      <c r="F159" s="322">
        <f t="shared" si="19"/>
        <v>0</v>
      </c>
      <c r="G159" s="322">
        <f>SUM(G160)</f>
        <v>0</v>
      </c>
      <c r="H159" s="322">
        <f>SUM(H160)</f>
        <v>0</v>
      </c>
      <c r="I159" s="322">
        <f t="shared" si="21"/>
        <v>0</v>
      </c>
      <c r="J159" s="322">
        <f>SUM(J160)</f>
        <v>0</v>
      </c>
      <c r="K159" s="322">
        <f>SUM(K160)</f>
        <v>0</v>
      </c>
    </row>
    <row r="160" spans="1:11" ht="11.25" customHeight="1" hidden="1">
      <c r="A160" s="271"/>
      <c r="B160" s="219"/>
      <c r="C160" s="271"/>
      <c r="D160" s="224" t="s">
        <v>515</v>
      </c>
      <c r="E160" s="217" t="s">
        <v>514</v>
      </c>
      <c r="F160" s="322">
        <f t="shared" si="19"/>
        <v>0</v>
      </c>
      <c r="G160" s="322">
        <f>SUM(G161)</f>
        <v>0</v>
      </c>
      <c r="H160" s="322">
        <f>SUM(H161)</f>
        <v>0</v>
      </c>
      <c r="I160" s="322">
        <f t="shared" si="21"/>
        <v>0</v>
      </c>
      <c r="J160" s="322">
        <f>SUM(J161)</f>
        <v>0</v>
      </c>
      <c r="K160" s="322">
        <f>SUM(K161)</f>
        <v>0</v>
      </c>
    </row>
    <row r="161" spans="1:11" ht="11.25" customHeight="1" hidden="1">
      <c r="A161" s="271"/>
      <c r="B161" s="219"/>
      <c r="C161" s="271"/>
      <c r="D161" s="216"/>
      <c r="E161" s="381" t="s">
        <v>353</v>
      </c>
      <c r="F161" s="322">
        <f t="shared" si="19"/>
        <v>0</v>
      </c>
      <c r="G161" s="300">
        <v>0</v>
      </c>
      <c r="H161" s="300">
        <v>0</v>
      </c>
      <c r="I161" s="322">
        <f t="shared" si="21"/>
        <v>0</v>
      </c>
      <c r="J161" s="300"/>
      <c r="K161" s="300"/>
    </row>
    <row r="162" spans="1:11" s="228" customFormat="1" ht="42" customHeight="1" hidden="1">
      <c r="A162" s="435"/>
      <c r="B162" s="271"/>
      <c r="C162" s="219" t="s">
        <v>481</v>
      </c>
      <c r="D162" s="271"/>
      <c r="E162" s="221" t="s">
        <v>287</v>
      </c>
      <c r="F162" s="322">
        <f t="shared" si="19"/>
        <v>0</v>
      </c>
      <c r="G162" s="322">
        <f>SUM(G163)</f>
        <v>0</v>
      </c>
      <c r="H162" s="322">
        <f>SUM(H163)</f>
        <v>0</v>
      </c>
      <c r="I162" s="322">
        <f t="shared" si="21"/>
        <v>0</v>
      </c>
      <c r="J162" s="322">
        <f>SUM(J163)</f>
        <v>0</v>
      </c>
      <c r="K162" s="322">
        <f>SUM(K163)</f>
        <v>0</v>
      </c>
    </row>
    <row r="163" spans="1:11" s="228" customFormat="1" ht="59.25" customHeight="1" hidden="1">
      <c r="A163" s="435"/>
      <c r="B163" s="271"/>
      <c r="C163" s="224" t="s">
        <v>482</v>
      </c>
      <c r="D163" s="271"/>
      <c r="E163" s="223" t="s">
        <v>483</v>
      </c>
      <c r="F163" s="322">
        <f t="shared" si="19"/>
        <v>0</v>
      </c>
      <c r="G163" s="322">
        <f>SUM(G165:G166)</f>
        <v>0</v>
      </c>
      <c r="H163" s="322">
        <f>SUM(H165:H166)</f>
        <v>0</v>
      </c>
      <c r="I163" s="322">
        <f t="shared" si="21"/>
        <v>0</v>
      </c>
      <c r="J163" s="322">
        <f>SUM(J165:J166)</f>
        <v>0</v>
      </c>
      <c r="K163" s="322">
        <f>SUM(K165:K166)</f>
        <v>0</v>
      </c>
    </row>
    <row r="164" spans="1:11" ht="28.5" customHeight="1" hidden="1">
      <c r="A164" s="271"/>
      <c r="B164" s="219"/>
      <c r="C164" s="271"/>
      <c r="D164" s="224" t="s">
        <v>515</v>
      </c>
      <c r="E164" s="217" t="s">
        <v>514</v>
      </c>
      <c r="F164" s="322">
        <f t="shared" si="19"/>
        <v>0</v>
      </c>
      <c r="G164" s="322">
        <f>SUM(G165:G166)</f>
        <v>0</v>
      </c>
      <c r="H164" s="322">
        <f>SUM(H165:H166)</f>
        <v>0</v>
      </c>
      <c r="I164" s="322">
        <f t="shared" si="21"/>
        <v>0</v>
      </c>
      <c r="J164" s="322">
        <f>SUM(J165:J166)</f>
        <v>0</v>
      </c>
      <c r="K164" s="322">
        <f>SUM(K165:K166)</f>
        <v>0</v>
      </c>
    </row>
    <row r="165" spans="1:11" ht="69" customHeight="1" hidden="1">
      <c r="A165" s="271"/>
      <c r="B165" s="219"/>
      <c r="C165" s="271"/>
      <c r="D165" s="216"/>
      <c r="E165" s="381" t="s">
        <v>353</v>
      </c>
      <c r="F165" s="322">
        <f t="shared" si="19"/>
        <v>0</v>
      </c>
      <c r="G165" s="300">
        <v>0</v>
      </c>
      <c r="H165" s="298">
        <v>0</v>
      </c>
      <c r="I165" s="322">
        <f t="shared" si="21"/>
        <v>0</v>
      </c>
      <c r="J165" s="300">
        <v>0</v>
      </c>
      <c r="K165" s="298">
        <v>0</v>
      </c>
    </row>
    <row r="166" spans="1:11" ht="36" customHeight="1" hidden="1">
      <c r="A166" s="271"/>
      <c r="B166" s="219"/>
      <c r="C166" s="271"/>
      <c r="D166" s="219"/>
      <c r="E166" s="381"/>
      <c r="F166" s="322">
        <f t="shared" si="19"/>
        <v>0</v>
      </c>
      <c r="G166" s="300">
        <v>0</v>
      </c>
      <c r="H166" s="298"/>
      <c r="I166" s="322">
        <f t="shared" si="21"/>
        <v>0</v>
      </c>
      <c r="J166" s="300">
        <v>0</v>
      </c>
      <c r="K166" s="298"/>
    </row>
    <row r="167" spans="1:11" ht="15" customHeight="1">
      <c r="A167" s="271"/>
      <c r="B167" s="431" t="s">
        <v>179</v>
      </c>
      <c r="C167" s="243"/>
      <c r="D167" s="243"/>
      <c r="E167" s="431" t="s">
        <v>180</v>
      </c>
      <c r="F167" s="322">
        <f t="shared" si="19"/>
        <v>608.1</v>
      </c>
      <c r="G167" s="321">
        <f>SUM(G168)</f>
        <v>608.1</v>
      </c>
      <c r="H167" s="321">
        <f>SUM(H168)</f>
        <v>0</v>
      </c>
      <c r="I167" s="322">
        <f t="shared" si="21"/>
        <v>141.7</v>
      </c>
      <c r="J167" s="321">
        <f>SUM(J168)</f>
        <v>141.7</v>
      </c>
      <c r="K167" s="321">
        <f>SUM(K168)</f>
        <v>0</v>
      </c>
    </row>
    <row r="168" spans="1:11" ht="15" customHeight="1">
      <c r="A168" s="271"/>
      <c r="B168" s="219"/>
      <c r="C168" s="219" t="s">
        <v>455</v>
      </c>
      <c r="D168" s="271"/>
      <c r="E168" s="221" t="s">
        <v>272</v>
      </c>
      <c r="F168" s="322">
        <f t="shared" si="19"/>
        <v>608.1</v>
      </c>
      <c r="G168" s="322">
        <f>SUM(G169+G186)</f>
        <v>608.1</v>
      </c>
      <c r="H168" s="322">
        <f>SUM(H169+H186)</f>
        <v>0</v>
      </c>
      <c r="I168" s="322">
        <f t="shared" si="21"/>
        <v>141.7</v>
      </c>
      <c r="J168" s="322">
        <f>SUM(J169+J186)</f>
        <v>141.7</v>
      </c>
      <c r="K168" s="322">
        <f>SUM(K169+K186)</f>
        <v>0</v>
      </c>
    </row>
    <row r="169" spans="1:11" ht="45" customHeight="1">
      <c r="A169" s="271"/>
      <c r="B169" s="219"/>
      <c r="C169" s="219" t="s">
        <v>459</v>
      </c>
      <c r="D169" s="216"/>
      <c r="E169" s="217" t="s">
        <v>280</v>
      </c>
      <c r="F169" s="322">
        <f t="shared" si="19"/>
        <v>608.1</v>
      </c>
      <c r="G169" s="322">
        <f>SUM(G170,G172,G174,G176,G178,G180,G182)</f>
        <v>608.1</v>
      </c>
      <c r="H169" s="322">
        <f>SUM(H170,H172,H174,H176,H178,H180,H182)</f>
        <v>0</v>
      </c>
      <c r="I169" s="322">
        <f t="shared" si="21"/>
        <v>141.7</v>
      </c>
      <c r="J169" s="322">
        <f>SUM(J170,J172,J174,J176,J178,J180,J182)</f>
        <v>141.7</v>
      </c>
      <c r="K169" s="322">
        <f>SUM(K170,K172,K174,K176,K178,K180,K182)</f>
        <v>0</v>
      </c>
    </row>
    <row r="170" spans="1:11" s="228" customFormat="1" ht="30" customHeight="1">
      <c r="A170" s="219"/>
      <c r="B170" s="219"/>
      <c r="C170" s="219" t="s">
        <v>472</v>
      </c>
      <c r="D170" s="219"/>
      <c r="E170" s="223" t="s">
        <v>473</v>
      </c>
      <c r="F170" s="322">
        <f t="shared" si="19"/>
        <v>60</v>
      </c>
      <c r="G170" s="322">
        <f>SUM(G171)</f>
        <v>60</v>
      </c>
      <c r="H170" s="322">
        <f aca="true" t="shared" si="24" ref="H170:H181">R170</f>
        <v>0</v>
      </c>
      <c r="I170" s="322">
        <f t="shared" si="21"/>
        <v>10</v>
      </c>
      <c r="J170" s="322">
        <f>SUM(J171)</f>
        <v>10</v>
      </c>
      <c r="K170" s="322">
        <f aca="true" t="shared" si="25" ref="K170:K181">V170</f>
        <v>0</v>
      </c>
    </row>
    <row r="171" spans="1:11" ht="30" customHeight="1">
      <c r="A171" s="271"/>
      <c r="B171" s="219"/>
      <c r="C171" s="271"/>
      <c r="D171" s="219" t="s">
        <v>24</v>
      </c>
      <c r="E171" s="223" t="s">
        <v>604</v>
      </c>
      <c r="F171" s="322">
        <f t="shared" si="19"/>
        <v>60</v>
      </c>
      <c r="G171" s="300">
        <v>60</v>
      </c>
      <c r="H171" s="300">
        <f t="shared" si="24"/>
        <v>0</v>
      </c>
      <c r="I171" s="322">
        <f t="shared" si="21"/>
        <v>10</v>
      </c>
      <c r="J171" s="300">
        <v>10</v>
      </c>
      <c r="K171" s="300">
        <f t="shared" si="25"/>
        <v>0</v>
      </c>
    </row>
    <row r="172" spans="1:11" s="228" customFormat="1" ht="15" customHeight="1">
      <c r="A172" s="219"/>
      <c r="B172" s="219"/>
      <c r="C172" s="219" t="s">
        <v>474</v>
      </c>
      <c r="D172" s="219"/>
      <c r="E172" s="223" t="s">
        <v>200</v>
      </c>
      <c r="F172" s="322">
        <f t="shared" si="19"/>
        <v>181.6</v>
      </c>
      <c r="G172" s="322">
        <f>SUM(G173)</f>
        <v>181.6</v>
      </c>
      <c r="H172" s="322">
        <f t="shared" si="24"/>
        <v>0</v>
      </c>
      <c r="I172" s="322">
        <f t="shared" si="21"/>
        <v>39.6</v>
      </c>
      <c r="J172" s="322">
        <f>SUM(J173)</f>
        <v>39.6</v>
      </c>
      <c r="K172" s="322">
        <f t="shared" si="25"/>
        <v>0</v>
      </c>
    </row>
    <row r="173" spans="1:11" ht="30" customHeight="1">
      <c r="A173" s="271"/>
      <c r="B173" s="219"/>
      <c r="C173" s="271"/>
      <c r="D173" s="219" t="s">
        <v>24</v>
      </c>
      <c r="E173" s="223" t="s">
        <v>604</v>
      </c>
      <c r="F173" s="322">
        <f t="shared" si="19"/>
        <v>181.6</v>
      </c>
      <c r="G173" s="300">
        <v>181.6</v>
      </c>
      <c r="H173" s="300">
        <f t="shared" si="24"/>
        <v>0</v>
      </c>
      <c r="I173" s="322">
        <f t="shared" si="21"/>
        <v>39.6</v>
      </c>
      <c r="J173" s="300">
        <v>39.6</v>
      </c>
      <c r="K173" s="300">
        <f t="shared" si="25"/>
        <v>0</v>
      </c>
    </row>
    <row r="174" spans="1:11" s="228" customFormat="1" ht="15" customHeight="1">
      <c r="A174" s="219"/>
      <c r="B174" s="219"/>
      <c r="C174" s="219" t="s">
        <v>475</v>
      </c>
      <c r="D174" s="219"/>
      <c r="E174" s="223" t="s">
        <v>291</v>
      </c>
      <c r="F174" s="322">
        <f t="shared" si="19"/>
        <v>21</v>
      </c>
      <c r="G174" s="322">
        <f>SUM(G175)</f>
        <v>21</v>
      </c>
      <c r="H174" s="322">
        <f t="shared" si="24"/>
        <v>0</v>
      </c>
      <c r="I174" s="322">
        <f t="shared" si="21"/>
        <v>12.1</v>
      </c>
      <c r="J174" s="322">
        <f>SUM(J175)</f>
        <v>12.1</v>
      </c>
      <c r="K174" s="322">
        <f t="shared" si="25"/>
        <v>0</v>
      </c>
    </row>
    <row r="175" spans="1:11" ht="30" customHeight="1">
      <c r="A175" s="271"/>
      <c r="B175" s="219"/>
      <c r="C175" s="271"/>
      <c r="D175" s="219" t="s">
        <v>24</v>
      </c>
      <c r="E175" s="223" t="s">
        <v>604</v>
      </c>
      <c r="F175" s="322">
        <f t="shared" si="19"/>
        <v>21</v>
      </c>
      <c r="G175" s="300">
        <v>21</v>
      </c>
      <c r="H175" s="300">
        <f t="shared" si="24"/>
        <v>0</v>
      </c>
      <c r="I175" s="322">
        <f t="shared" si="21"/>
        <v>12.1</v>
      </c>
      <c r="J175" s="300">
        <v>12.1</v>
      </c>
      <c r="K175" s="300">
        <f t="shared" si="25"/>
        <v>0</v>
      </c>
    </row>
    <row r="176" spans="1:11" s="228" customFormat="1" ht="15" customHeight="1">
      <c r="A176" s="219"/>
      <c r="B176" s="219"/>
      <c r="C176" s="219" t="s">
        <v>476</v>
      </c>
      <c r="D176" s="219"/>
      <c r="E176" s="223" t="s">
        <v>292</v>
      </c>
      <c r="F176" s="322">
        <f t="shared" si="19"/>
        <v>10</v>
      </c>
      <c r="G176" s="322">
        <f>SUM(G177)</f>
        <v>10</v>
      </c>
      <c r="H176" s="322">
        <f t="shared" si="24"/>
        <v>0</v>
      </c>
      <c r="I176" s="322">
        <f t="shared" si="21"/>
        <v>10</v>
      </c>
      <c r="J176" s="322">
        <f>SUM(J177)</f>
        <v>10</v>
      </c>
      <c r="K176" s="322">
        <f t="shared" si="25"/>
        <v>0</v>
      </c>
    </row>
    <row r="177" spans="1:11" ht="30" customHeight="1">
      <c r="A177" s="271"/>
      <c r="B177" s="219"/>
      <c r="C177" s="271"/>
      <c r="D177" s="219" t="s">
        <v>24</v>
      </c>
      <c r="E177" s="223" t="s">
        <v>604</v>
      </c>
      <c r="F177" s="322">
        <f t="shared" si="19"/>
        <v>10</v>
      </c>
      <c r="G177" s="300">
        <v>10</v>
      </c>
      <c r="H177" s="300">
        <f t="shared" si="24"/>
        <v>0</v>
      </c>
      <c r="I177" s="322">
        <f t="shared" si="21"/>
        <v>10</v>
      </c>
      <c r="J177" s="300">
        <v>10</v>
      </c>
      <c r="K177" s="300">
        <f t="shared" si="25"/>
        <v>0</v>
      </c>
    </row>
    <row r="178" spans="1:11" s="228" customFormat="1" ht="15" customHeight="1">
      <c r="A178" s="219"/>
      <c r="B178" s="219"/>
      <c r="C178" s="219" t="s">
        <v>798</v>
      </c>
      <c r="D178" s="219"/>
      <c r="E178" s="223" t="s">
        <v>799</v>
      </c>
      <c r="F178" s="322">
        <f>G178+H178</f>
        <v>20</v>
      </c>
      <c r="G178" s="322">
        <f>SUM(G179)</f>
        <v>20</v>
      </c>
      <c r="H178" s="322">
        <f>R178</f>
        <v>0</v>
      </c>
      <c r="I178" s="322">
        <f>J178+K178</f>
        <v>20</v>
      </c>
      <c r="J178" s="322">
        <f>SUM(J179)</f>
        <v>20</v>
      </c>
      <c r="K178" s="322">
        <f>V178</f>
        <v>0</v>
      </c>
    </row>
    <row r="179" spans="1:11" ht="30" customHeight="1">
      <c r="A179" s="271"/>
      <c r="B179" s="219"/>
      <c r="C179" s="271"/>
      <c r="D179" s="219" t="s">
        <v>24</v>
      </c>
      <c r="E179" s="223" t="s">
        <v>604</v>
      </c>
      <c r="F179" s="322">
        <f>G179+H179</f>
        <v>20</v>
      </c>
      <c r="G179" s="300">
        <v>20</v>
      </c>
      <c r="H179" s="300">
        <f>R179</f>
        <v>0</v>
      </c>
      <c r="I179" s="322">
        <f>J179+K179</f>
        <v>20</v>
      </c>
      <c r="J179" s="300">
        <v>20</v>
      </c>
      <c r="K179" s="300">
        <f>V179</f>
        <v>0</v>
      </c>
    </row>
    <row r="180" spans="1:11" s="228" customFormat="1" ht="30" customHeight="1">
      <c r="A180" s="219"/>
      <c r="B180" s="219"/>
      <c r="C180" s="219" t="s">
        <v>477</v>
      </c>
      <c r="D180" s="219"/>
      <c r="E180" s="223" t="s">
        <v>478</v>
      </c>
      <c r="F180" s="322">
        <f t="shared" si="19"/>
        <v>50</v>
      </c>
      <c r="G180" s="322">
        <f>SUM(G181)</f>
        <v>50</v>
      </c>
      <c r="H180" s="322">
        <f t="shared" si="24"/>
        <v>0</v>
      </c>
      <c r="I180" s="322">
        <f t="shared" si="21"/>
        <v>50</v>
      </c>
      <c r="J180" s="322">
        <f>SUM(J181)</f>
        <v>50</v>
      </c>
      <c r="K180" s="322">
        <f t="shared" si="25"/>
        <v>0</v>
      </c>
    </row>
    <row r="181" spans="1:11" ht="30" customHeight="1">
      <c r="A181" s="271"/>
      <c r="B181" s="219"/>
      <c r="C181" s="271"/>
      <c r="D181" s="219" t="s">
        <v>24</v>
      </c>
      <c r="E181" s="223" t="s">
        <v>604</v>
      </c>
      <c r="F181" s="322">
        <f t="shared" si="19"/>
        <v>50</v>
      </c>
      <c r="G181" s="300">
        <v>50</v>
      </c>
      <c r="H181" s="300">
        <f t="shared" si="24"/>
        <v>0</v>
      </c>
      <c r="I181" s="322">
        <f t="shared" si="21"/>
        <v>50</v>
      </c>
      <c r="J181" s="300">
        <v>50</v>
      </c>
      <c r="K181" s="300">
        <f t="shared" si="25"/>
        <v>0</v>
      </c>
    </row>
    <row r="182" spans="1:11" s="228" customFormat="1" ht="15" customHeight="1">
      <c r="A182" s="219"/>
      <c r="B182" s="219"/>
      <c r="C182" s="219" t="s">
        <v>479</v>
      </c>
      <c r="D182" s="219"/>
      <c r="E182" s="223" t="s">
        <v>293</v>
      </c>
      <c r="F182" s="322">
        <f t="shared" si="19"/>
        <v>265.5</v>
      </c>
      <c r="G182" s="322">
        <f>SUM(G183:G183)</f>
        <v>265.5</v>
      </c>
      <c r="H182" s="322">
        <f>SUM(H183:H183)</f>
        <v>0</v>
      </c>
      <c r="I182" s="322">
        <f t="shared" si="21"/>
        <v>0</v>
      </c>
      <c r="J182" s="322">
        <f>SUM(J183:J183)</f>
        <v>0</v>
      </c>
      <c r="K182" s="322">
        <f>SUM(K183:K183)</f>
        <v>0</v>
      </c>
    </row>
    <row r="183" spans="1:11" ht="30" customHeight="1">
      <c r="A183" s="271"/>
      <c r="B183" s="219"/>
      <c r="C183" s="271"/>
      <c r="D183" s="219" t="s">
        <v>24</v>
      </c>
      <c r="E183" s="223" t="s">
        <v>604</v>
      </c>
      <c r="F183" s="312">
        <f t="shared" si="19"/>
        <v>265.5</v>
      </c>
      <c r="G183" s="298">
        <v>265.5</v>
      </c>
      <c r="H183" s="298">
        <v>0</v>
      </c>
      <c r="I183" s="312">
        <f t="shared" si="21"/>
        <v>0</v>
      </c>
      <c r="J183" s="298">
        <v>0</v>
      </c>
      <c r="K183" s="298">
        <v>0</v>
      </c>
    </row>
    <row r="184" spans="1:11" ht="30" customHeight="1" hidden="1">
      <c r="A184" s="271"/>
      <c r="B184" s="219"/>
      <c r="C184" s="224"/>
      <c r="D184" s="219"/>
      <c r="E184" s="223" t="s">
        <v>604</v>
      </c>
      <c r="F184" s="312">
        <f t="shared" si="19"/>
        <v>0</v>
      </c>
      <c r="G184" s="300"/>
      <c r="H184" s="300"/>
      <c r="I184" s="312">
        <f t="shared" si="21"/>
        <v>0</v>
      </c>
      <c r="J184" s="300"/>
      <c r="K184" s="300"/>
    </row>
    <row r="185" spans="1:11" ht="60" customHeight="1" hidden="1">
      <c r="A185" s="271"/>
      <c r="B185" s="219"/>
      <c r="C185" s="449"/>
      <c r="D185" s="219"/>
      <c r="E185" s="373" t="s">
        <v>352</v>
      </c>
      <c r="F185" s="312">
        <f t="shared" si="19"/>
        <v>0</v>
      </c>
      <c r="G185" s="298"/>
      <c r="H185" s="298"/>
      <c r="I185" s="312">
        <f t="shared" si="21"/>
        <v>0</v>
      </c>
      <c r="J185" s="298"/>
      <c r="K185" s="298"/>
    </row>
    <row r="186" spans="1:11" ht="45" customHeight="1" hidden="1">
      <c r="A186" s="271"/>
      <c r="B186" s="219"/>
      <c r="C186" s="219" t="s">
        <v>481</v>
      </c>
      <c r="D186" s="219"/>
      <c r="E186" s="221" t="s">
        <v>287</v>
      </c>
      <c r="F186" s="322">
        <f t="shared" si="19"/>
        <v>0</v>
      </c>
      <c r="G186" s="322">
        <f>SUM(G187)</f>
        <v>0</v>
      </c>
      <c r="H186" s="322">
        <f>SUM(H187)</f>
        <v>0</v>
      </c>
      <c r="I186" s="322">
        <f t="shared" si="21"/>
        <v>0</v>
      </c>
      <c r="J186" s="322">
        <f>SUM(J187)</f>
        <v>0</v>
      </c>
      <c r="K186" s="322">
        <f>SUM(K187)</f>
        <v>0</v>
      </c>
    </row>
    <row r="187" spans="1:11" s="228" customFormat="1" ht="60" customHeight="1" hidden="1">
      <c r="A187" s="435"/>
      <c r="B187" s="271"/>
      <c r="C187" s="224" t="s">
        <v>859</v>
      </c>
      <c r="D187" s="449"/>
      <c r="E187" s="673" t="s">
        <v>858</v>
      </c>
      <c r="F187" s="322">
        <f t="shared" si="19"/>
        <v>0</v>
      </c>
      <c r="G187" s="322">
        <f>SUM(G188)</f>
        <v>0</v>
      </c>
      <c r="H187" s="322">
        <f>SUM(H188)</f>
        <v>0</v>
      </c>
      <c r="I187" s="322">
        <f t="shared" si="21"/>
        <v>0</v>
      </c>
      <c r="J187" s="322">
        <f>SUM(J188)</f>
        <v>0</v>
      </c>
      <c r="K187" s="322">
        <f>SUM(K188)</f>
        <v>0</v>
      </c>
    </row>
    <row r="188" spans="1:11" ht="30" customHeight="1" hidden="1">
      <c r="A188" s="271"/>
      <c r="B188" s="219"/>
      <c r="C188" s="219"/>
      <c r="D188" s="219" t="s">
        <v>24</v>
      </c>
      <c r="E188" s="223" t="s">
        <v>604</v>
      </c>
      <c r="F188" s="322">
        <f t="shared" si="19"/>
        <v>0</v>
      </c>
      <c r="G188" s="300">
        <v>0</v>
      </c>
      <c r="H188" s="300"/>
      <c r="I188" s="322">
        <f t="shared" si="21"/>
        <v>0</v>
      </c>
      <c r="J188" s="300">
        <v>0</v>
      </c>
      <c r="K188" s="300"/>
    </row>
    <row r="189" spans="1:11" ht="15" customHeight="1">
      <c r="A189" s="271"/>
      <c r="B189" s="243" t="s">
        <v>181</v>
      </c>
      <c r="C189" s="243"/>
      <c r="D189" s="243"/>
      <c r="E189" s="431" t="s">
        <v>182</v>
      </c>
      <c r="F189" s="322">
        <f t="shared" si="19"/>
        <v>301.3</v>
      </c>
      <c r="G189" s="322">
        <f aca="true" t="shared" si="26" ref="G189:H191">SUM(G190)</f>
        <v>301.3</v>
      </c>
      <c r="H189" s="322">
        <f t="shared" si="26"/>
        <v>0</v>
      </c>
      <c r="I189" s="322">
        <f t="shared" si="21"/>
        <v>316.2</v>
      </c>
      <c r="J189" s="322">
        <f aca="true" t="shared" si="27" ref="J189:K191">SUM(J190)</f>
        <v>316.2</v>
      </c>
      <c r="K189" s="322">
        <f t="shared" si="27"/>
        <v>0</v>
      </c>
    </row>
    <row r="190" spans="1:11" ht="15" customHeight="1">
      <c r="A190" s="271"/>
      <c r="B190" s="436" t="s">
        <v>183</v>
      </c>
      <c r="C190" s="243"/>
      <c r="D190" s="243"/>
      <c r="E190" s="431" t="s">
        <v>184</v>
      </c>
      <c r="F190" s="322">
        <f t="shared" si="19"/>
        <v>301.3</v>
      </c>
      <c r="G190" s="322">
        <f t="shared" si="26"/>
        <v>301.3</v>
      </c>
      <c r="H190" s="322">
        <f t="shared" si="26"/>
        <v>0</v>
      </c>
      <c r="I190" s="322">
        <f t="shared" si="21"/>
        <v>316.2</v>
      </c>
      <c r="J190" s="322">
        <f t="shared" si="27"/>
        <v>316.2</v>
      </c>
      <c r="K190" s="322">
        <f t="shared" si="27"/>
        <v>0</v>
      </c>
    </row>
    <row r="191" spans="1:11" ht="31.5" customHeight="1">
      <c r="A191" s="271"/>
      <c r="B191" s="219"/>
      <c r="C191" s="224" t="s">
        <v>429</v>
      </c>
      <c r="D191" s="271"/>
      <c r="E191" s="223" t="s">
        <v>428</v>
      </c>
      <c r="F191" s="322">
        <f t="shared" si="19"/>
        <v>301.3</v>
      </c>
      <c r="G191" s="322">
        <f t="shared" si="26"/>
        <v>301.3</v>
      </c>
      <c r="H191" s="322">
        <f t="shared" si="26"/>
        <v>0</v>
      </c>
      <c r="I191" s="322">
        <f t="shared" si="21"/>
        <v>316.2</v>
      </c>
      <c r="J191" s="322">
        <f t="shared" si="27"/>
        <v>316.2</v>
      </c>
      <c r="K191" s="322">
        <f t="shared" si="27"/>
        <v>0</v>
      </c>
    </row>
    <row r="192" spans="1:11" ht="30.75" customHeight="1">
      <c r="A192" s="271"/>
      <c r="B192" s="219"/>
      <c r="C192" s="224" t="s">
        <v>430</v>
      </c>
      <c r="D192" s="216"/>
      <c r="E192" s="223" t="s">
        <v>431</v>
      </c>
      <c r="F192" s="322">
        <f t="shared" si="19"/>
        <v>301.3</v>
      </c>
      <c r="G192" s="322">
        <f>SUM(G193,G196,G201)</f>
        <v>301.3</v>
      </c>
      <c r="H192" s="322">
        <f>SUM(H193,H196,H201)</f>
        <v>0</v>
      </c>
      <c r="I192" s="322">
        <f t="shared" si="21"/>
        <v>316.2</v>
      </c>
      <c r="J192" s="322">
        <f>SUM(J193,J196,J201)</f>
        <v>316.2</v>
      </c>
      <c r="K192" s="322">
        <f>SUM(K193,K196,K201)</f>
        <v>0</v>
      </c>
    </row>
    <row r="193" spans="1:11" s="228" customFormat="1" ht="33" customHeight="1" hidden="1">
      <c r="A193" s="219"/>
      <c r="B193" s="219"/>
      <c r="C193" s="224" t="s">
        <v>432</v>
      </c>
      <c r="D193" s="219"/>
      <c r="E193" s="223" t="s">
        <v>433</v>
      </c>
      <c r="F193" s="322">
        <f t="shared" si="19"/>
        <v>0</v>
      </c>
      <c r="G193" s="322">
        <f>SUM(G194)</f>
        <v>0</v>
      </c>
      <c r="H193" s="322">
        <f>SUM(H194)</f>
        <v>0</v>
      </c>
      <c r="I193" s="322">
        <f t="shared" si="21"/>
        <v>0</v>
      </c>
      <c r="J193" s="322">
        <f>SUM(J194)</f>
        <v>0</v>
      </c>
      <c r="K193" s="322">
        <f>SUM(K194)</f>
        <v>0</v>
      </c>
    </row>
    <row r="194" spans="1:11" s="228" customFormat="1" ht="26.25" customHeight="1" hidden="1">
      <c r="A194" s="219"/>
      <c r="B194" s="219"/>
      <c r="C194" s="224" t="s">
        <v>434</v>
      </c>
      <c r="D194" s="224"/>
      <c r="E194" s="223" t="s">
        <v>518</v>
      </c>
      <c r="F194" s="322">
        <f t="shared" si="19"/>
        <v>0</v>
      </c>
      <c r="G194" s="322">
        <f>SUM(G195)</f>
        <v>0</v>
      </c>
      <c r="H194" s="322">
        <f>SUM(H195)</f>
        <v>0</v>
      </c>
      <c r="I194" s="322">
        <f t="shared" si="21"/>
        <v>0</v>
      </c>
      <c r="J194" s="322">
        <f>SUM(J195)</f>
        <v>0</v>
      </c>
      <c r="K194" s="322">
        <f>SUM(K195)</f>
        <v>0</v>
      </c>
    </row>
    <row r="195" spans="1:11" ht="30" customHeight="1" hidden="1">
      <c r="A195" s="271"/>
      <c r="B195" s="224"/>
      <c r="C195" s="224"/>
      <c r="D195" s="224" t="s">
        <v>60</v>
      </c>
      <c r="E195" s="223" t="s">
        <v>61</v>
      </c>
      <c r="F195" s="322">
        <f t="shared" si="19"/>
        <v>0</v>
      </c>
      <c r="G195" s="300">
        <f>'5 - распред. по ст. 2019'!E76</f>
        <v>0</v>
      </c>
      <c r="H195" s="300">
        <f>R195</f>
        <v>0</v>
      </c>
      <c r="I195" s="322">
        <f t="shared" si="21"/>
        <v>0</v>
      </c>
      <c r="J195" s="300"/>
      <c r="K195" s="300">
        <f>V195</f>
        <v>0</v>
      </c>
    </row>
    <row r="196" spans="1:11" s="228" customFormat="1" ht="33" customHeight="1" hidden="1">
      <c r="A196" s="219"/>
      <c r="B196" s="219"/>
      <c r="C196" s="224" t="s">
        <v>435</v>
      </c>
      <c r="D196" s="224"/>
      <c r="E196" s="223" t="s">
        <v>436</v>
      </c>
      <c r="F196" s="322">
        <f t="shared" si="19"/>
        <v>0</v>
      </c>
      <c r="G196" s="322">
        <f>SUM(G197)</f>
        <v>0</v>
      </c>
      <c r="H196" s="322">
        <f>SUM(H197)</f>
        <v>0</v>
      </c>
      <c r="I196" s="322">
        <f t="shared" si="21"/>
        <v>0</v>
      </c>
      <c r="J196" s="322">
        <f>SUM(J197)</f>
        <v>0</v>
      </c>
      <c r="K196" s="322">
        <f>SUM(K197)</f>
        <v>0</v>
      </c>
    </row>
    <row r="197" spans="1:11" s="228" customFormat="1" ht="26.25" customHeight="1" hidden="1">
      <c r="A197" s="219"/>
      <c r="B197" s="219"/>
      <c r="C197" s="224" t="s">
        <v>437</v>
      </c>
      <c r="D197" s="224"/>
      <c r="E197" s="223" t="s">
        <v>438</v>
      </c>
      <c r="F197" s="322">
        <f t="shared" si="19"/>
        <v>0</v>
      </c>
      <c r="G197" s="322">
        <f>SUM(G198)</f>
        <v>0</v>
      </c>
      <c r="H197" s="322">
        <f>SUM(H198)</f>
        <v>0</v>
      </c>
      <c r="I197" s="322">
        <f t="shared" si="21"/>
        <v>0</v>
      </c>
      <c r="J197" s="322">
        <f>SUM(J198)</f>
        <v>0</v>
      </c>
      <c r="K197" s="322">
        <f>SUM(K198)</f>
        <v>0</v>
      </c>
    </row>
    <row r="198" spans="1:11" ht="30" customHeight="1" hidden="1">
      <c r="A198" s="271"/>
      <c r="B198" s="224"/>
      <c r="C198" s="224"/>
      <c r="D198" s="224" t="s">
        <v>60</v>
      </c>
      <c r="E198" s="223" t="s">
        <v>61</v>
      </c>
      <c r="F198" s="322">
        <f t="shared" si="19"/>
        <v>0</v>
      </c>
      <c r="G198" s="300">
        <f>'5 - распред. по ст. 2019'!E79</f>
        <v>0</v>
      </c>
      <c r="H198" s="300">
        <f>R198</f>
        <v>0</v>
      </c>
      <c r="I198" s="322">
        <f t="shared" si="21"/>
        <v>0</v>
      </c>
      <c r="J198" s="300">
        <v>0</v>
      </c>
      <c r="K198" s="300">
        <f>V198</f>
        <v>0</v>
      </c>
    </row>
    <row r="199" spans="1:11" s="228" customFormat="1" ht="26.25" customHeight="1" hidden="1">
      <c r="A199" s="219"/>
      <c r="B199" s="219"/>
      <c r="C199" s="224" t="s">
        <v>439</v>
      </c>
      <c r="D199" s="224"/>
      <c r="E199" s="223" t="s">
        <v>440</v>
      </c>
      <c r="F199" s="322">
        <f t="shared" si="19"/>
        <v>0</v>
      </c>
      <c r="G199" s="322">
        <f>SUM(G200)</f>
        <v>0</v>
      </c>
      <c r="H199" s="322">
        <f>SUM(H200)</f>
        <v>0</v>
      </c>
      <c r="I199" s="322">
        <f t="shared" si="21"/>
        <v>0</v>
      </c>
      <c r="J199" s="322">
        <f>SUM(J200)</f>
        <v>0</v>
      </c>
      <c r="K199" s="322">
        <f>SUM(K200)</f>
        <v>0</v>
      </c>
    </row>
    <row r="200" spans="1:11" ht="30" customHeight="1" hidden="1">
      <c r="A200" s="271"/>
      <c r="B200" s="224"/>
      <c r="C200" s="224"/>
      <c r="D200" s="224" t="s">
        <v>60</v>
      </c>
      <c r="E200" s="223" t="s">
        <v>61</v>
      </c>
      <c r="F200" s="322">
        <f t="shared" si="19"/>
        <v>0</v>
      </c>
      <c r="G200" s="300">
        <v>0</v>
      </c>
      <c r="H200" s="300">
        <f>R200</f>
        <v>0</v>
      </c>
      <c r="I200" s="322">
        <f t="shared" si="21"/>
        <v>0</v>
      </c>
      <c r="J200" s="300">
        <v>0</v>
      </c>
      <c r="K200" s="300">
        <f>V200</f>
        <v>0</v>
      </c>
    </row>
    <row r="201" spans="1:11" s="228" customFormat="1" ht="33" customHeight="1">
      <c r="A201" s="219"/>
      <c r="B201" s="219"/>
      <c r="C201" s="224" t="s">
        <v>441</v>
      </c>
      <c r="D201" s="224"/>
      <c r="E201" s="223" t="s">
        <v>442</v>
      </c>
      <c r="F201" s="322">
        <f t="shared" si="19"/>
        <v>301.3</v>
      </c>
      <c r="G201" s="322">
        <f>SUM(G202,G204,G206,G208,G210)</f>
        <v>301.3</v>
      </c>
      <c r="H201" s="322">
        <f>SUM(H202,H204,H206,H208,H210)</f>
        <v>0</v>
      </c>
      <c r="I201" s="322">
        <f t="shared" si="21"/>
        <v>316.2</v>
      </c>
      <c r="J201" s="322">
        <f>SUM(J202,J204,J206,J208,J210)</f>
        <v>316.2</v>
      </c>
      <c r="K201" s="322">
        <f>SUM(K202,K204,K206,K208,K210)</f>
        <v>0</v>
      </c>
    </row>
    <row r="202" spans="1:11" s="228" customFormat="1" ht="26.25" customHeight="1" hidden="1">
      <c r="A202" s="219"/>
      <c r="B202" s="219"/>
      <c r="C202" s="224" t="s">
        <v>443</v>
      </c>
      <c r="D202" s="224"/>
      <c r="E202" s="223" t="s">
        <v>444</v>
      </c>
      <c r="F202" s="322">
        <f t="shared" si="19"/>
        <v>0</v>
      </c>
      <c r="G202" s="322">
        <f>SUM(G203)</f>
        <v>0</v>
      </c>
      <c r="H202" s="322">
        <f>SUM(H203)</f>
        <v>0</v>
      </c>
      <c r="I202" s="322">
        <f t="shared" si="21"/>
        <v>0</v>
      </c>
      <c r="J202" s="322">
        <f>SUM(J203)</f>
        <v>0</v>
      </c>
      <c r="K202" s="322">
        <f>SUM(K203)</f>
        <v>0</v>
      </c>
    </row>
    <row r="203" spans="1:11" ht="30" customHeight="1" hidden="1">
      <c r="A203" s="271"/>
      <c r="B203" s="224"/>
      <c r="C203" s="224"/>
      <c r="D203" s="224" t="s">
        <v>60</v>
      </c>
      <c r="E203" s="223" t="s">
        <v>61</v>
      </c>
      <c r="F203" s="322">
        <f t="shared" si="19"/>
        <v>0</v>
      </c>
      <c r="G203" s="300">
        <f>'5 - распред. по ст. 2019'!E84</f>
        <v>0</v>
      </c>
      <c r="H203" s="300">
        <f>R203</f>
        <v>0</v>
      </c>
      <c r="I203" s="322">
        <f t="shared" si="21"/>
        <v>0</v>
      </c>
      <c r="J203" s="300"/>
      <c r="K203" s="300">
        <f>V203</f>
        <v>0</v>
      </c>
    </row>
    <row r="204" spans="1:11" s="228" customFormat="1" ht="26.25" customHeight="1" hidden="1">
      <c r="A204" s="219"/>
      <c r="B204" s="219"/>
      <c r="C204" s="224" t="s">
        <v>445</v>
      </c>
      <c r="D204" s="224"/>
      <c r="E204" s="223" t="s">
        <v>446</v>
      </c>
      <c r="F204" s="322">
        <f t="shared" si="19"/>
        <v>0</v>
      </c>
      <c r="G204" s="322">
        <f>SUM(G205)</f>
        <v>0</v>
      </c>
      <c r="H204" s="322">
        <f>SUM(H205)</f>
        <v>0</v>
      </c>
      <c r="I204" s="322">
        <f t="shared" si="21"/>
        <v>0</v>
      </c>
      <c r="J204" s="322">
        <f>SUM(J205)</f>
        <v>0</v>
      </c>
      <c r="K204" s="322">
        <f>SUM(K205)</f>
        <v>0</v>
      </c>
    </row>
    <row r="205" spans="1:11" ht="30" customHeight="1" hidden="1">
      <c r="A205" s="271"/>
      <c r="B205" s="224"/>
      <c r="C205" s="224"/>
      <c r="D205" s="224" t="s">
        <v>60</v>
      </c>
      <c r="E205" s="223" t="s">
        <v>61</v>
      </c>
      <c r="F205" s="322">
        <f aca="true" t="shared" si="28" ref="F205:F235">G205+H205</f>
        <v>0</v>
      </c>
      <c r="G205" s="300">
        <f>'5 - распред. по ст. 2019'!E86</f>
        <v>0</v>
      </c>
      <c r="H205" s="300">
        <f>R205</f>
        <v>0</v>
      </c>
      <c r="I205" s="322">
        <f t="shared" si="21"/>
        <v>0</v>
      </c>
      <c r="J205" s="300"/>
      <c r="K205" s="300">
        <f>V205</f>
        <v>0</v>
      </c>
    </row>
    <row r="206" spans="1:11" s="228" customFormat="1" ht="26.25" customHeight="1" hidden="1">
      <c r="A206" s="219"/>
      <c r="B206" s="219"/>
      <c r="C206" s="224" t="s">
        <v>447</v>
      </c>
      <c r="D206" s="224"/>
      <c r="E206" s="223" t="s">
        <v>446</v>
      </c>
      <c r="F206" s="322">
        <f t="shared" si="28"/>
        <v>0</v>
      </c>
      <c r="G206" s="322">
        <f>SUM(G207)</f>
        <v>0</v>
      </c>
      <c r="H206" s="322">
        <f>SUM(H207)</f>
        <v>0</v>
      </c>
      <c r="I206" s="322">
        <f t="shared" si="21"/>
        <v>0</v>
      </c>
      <c r="J206" s="322">
        <f>SUM(J207)</f>
        <v>0</v>
      </c>
      <c r="K206" s="322">
        <f>SUM(K207)</f>
        <v>0</v>
      </c>
    </row>
    <row r="207" spans="1:11" ht="30" customHeight="1" hidden="1">
      <c r="A207" s="271"/>
      <c r="B207" s="224"/>
      <c r="C207" s="224"/>
      <c r="D207" s="224" t="s">
        <v>60</v>
      </c>
      <c r="E207" s="223" t="s">
        <v>61</v>
      </c>
      <c r="F207" s="322">
        <f t="shared" si="28"/>
        <v>0</v>
      </c>
      <c r="G207" s="300">
        <f>'5 - распред. по ст. 2019'!E88</f>
        <v>0</v>
      </c>
      <c r="H207" s="300">
        <f>R207</f>
        <v>0</v>
      </c>
      <c r="I207" s="322">
        <f t="shared" si="21"/>
        <v>0</v>
      </c>
      <c r="J207" s="300">
        <f>'5 - распред. по ст. 2019'!H88</f>
        <v>0</v>
      </c>
      <c r="K207" s="300">
        <f>V207</f>
        <v>0</v>
      </c>
    </row>
    <row r="208" spans="1:11" s="228" customFormat="1" ht="26.25" customHeight="1" hidden="1">
      <c r="A208" s="219"/>
      <c r="B208" s="219"/>
      <c r="C208" s="224" t="s">
        <v>449</v>
      </c>
      <c r="D208" s="224"/>
      <c r="E208" s="223" t="s">
        <v>450</v>
      </c>
      <c r="F208" s="322">
        <f t="shared" si="28"/>
        <v>0</v>
      </c>
      <c r="G208" s="322">
        <f>SUM(G209)</f>
        <v>0</v>
      </c>
      <c r="H208" s="322">
        <f>SUM(H209)</f>
        <v>0</v>
      </c>
      <c r="I208" s="322">
        <f t="shared" si="21"/>
        <v>0</v>
      </c>
      <c r="J208" s="322">
        <f>SUM(J209)</f>
        <v>0</v>
      </c>
      <c r="K208" s="322">
        <f>SUM(K209)</f>
        <v>0</v>
      </c>
    </row>
    <row r="209" spans="1:11" ht="30" customHeight="1" hidden="1">
      <c r="A209" s="271"/>
      <c r="B209" s="224"/>
      <c r="C209" s="224"/>
      <c r="D209" s="224" t="s">
        <v>60</v>
      </c>
      <c r="E209" s="223" t="s">
        <v>61</v>
      </c>
      <c r="F209" s="322">
        <f t="shared" si="28"/>
        <v>0</v>
      </c>
      <c r="G209" s="300">
        <f>'5 - распред. по ст. 2019'!E90</f>
        <v>0</v>
      </c>
      <c r="H209" s="300">
        <f>R209</f>
        <v>0</v>
      </c>
      <c r="I209" s="322">
        <f t="shared" si="21"/>
        <v>0</v>
      </c>
      <c r="J209" s="300"/>
      <c r="K209" s="300">
        <f>V209</f>
        <v>0</v>
      </c>
    </row>
    <row r="210" spans="1:11" s="228" customFormat="1" ht="26.25" customHeight="1">
      <c r="A210" s="219"/>
      <c r="B210" s="219"/>
      <c r="C210" s="224" t="s">
        <v>451</v>
      </c>
      <c r="D210" s="224"/>
      <c r="E210" s="223" t="s">
        <v>452</v>
      </c>
      <c r="F210" s="322">
        <f t="shared" si="28"/>
        <v>301.3</v>
      </c>
      <c r="G210" s="322">
        <f>SUM(G211)</f>
        <v>301.3</v>
      </c>
      <c r="H210" s="322">
        <f>SUM(H211)</f>
        <v>0</v>
      </c>
      <c r="I210" s="322">
        <f t="shared" si="21"/>
        <v>316.2</v>
      </c>
      <c r="J210" s="322">
        <f>SUM(J211)</f>
        <v>316.2</v>
      </c>
      <c r="K210" s="322">
        <f>SUM(K211)</f>
        <v>0</v>
      </c>
    </row>
    <row r="211" spans="1:11" ht="30" customHeight="1">
      <c r="A211" s="271"/>
      <c r="B211" s="224"/>
      <c r="C211" s="224"/>
      <c r="D211" s="224" t="s">
        <v>60</v>
      </c>
      <c r="E211" s="223" t="s">
        <v>61</v>
      </c>
      <c r="F211" s="322">
        <f t="shared" si="28"/>
        <v>301.3</v>
      </c>
      <c r="G211" s="300">
        <v>301.3</v>
      </c>
      <c r="H211" s="300">
        <f>R211</f>
        <v>0</v>
      </c>
      <c r="I211" s="322">
        <f t="shared" si="21"/>
        <v>316.2</v>
      </c>
      <c r="J211" s="300">
        <v>316.2</v>
      </c>
      <c r="K211" s="300">
        <f>V211</f>
        <v>0</v>
      </c>
    </row>
    <row r="212" spans="1:11" ht="18" customHeight="1">
      <c r="A212" s="271"/>
      <c r="B212" s="243" t="s">
        <v>185</v>
      </c>
      <c r="C212" s="243"/>
      <c r="D212" s="243"/>
      <c r="E212" s="431" t="s">
        <v>101</v>
      </c>
      <c r="F212" s="322">
        <f t="shared" si="28"/>
        <v>2220.8</v>
      </c>
      <c r="G212" s="322">
        <f>SUM(G214)</f>
        <v>2220.8</v>
      </c>
      <c r="H212" s="322">
        <f>SUM(H214)</f>
        <v>0</v>
      </c>
      <c r="I212" s="322">
        <f t="shared" si="21"/>
        <v>2326.3</v>
      </c>
      <c r="J212" s="322">
        <f>SUM(J214)</f>
        <v>2326.3</v>
      </c>
      <c r="K212" s="322">
        <f>SUM(K214)</f>
        <v>0</v>
      </c>
    </row>
    <row r="213" spans="1:11" ht="18" customHeight="1">
      <c r="A213" s="271"/>
      <c r="B213" s="431" t="s">
        <v>186</v>
      </c>
      <c r="C213" s="243"/>
      <c r="D213" s="243"/>
      <c r="E213" s="431" t="s">
        <v>187</v>
      </c>
      <c r="F213" s="322">
        <f t="shared" si="28"/>
        <v>2220.8</v>
      </c>
      <c r="G213" s="322">
        <f>SUM(G214)</f>
        <v>2220.8</v>
      </c>
      <c r="H213" s="322">
        <f>SUM(H214)</f>
        <v>0</v>
      </c>
      <c r="I213" s="322">
        <f t="shared" si="21"/>
        <v>2326.3</v>
      </c>
      <c r="J213" s="322">
        <f>SUM(J214)</f>
        <v>2326.3</v>
      </c>
      <c r="K213" s="322">
        <f>SUM(K214)</f>
        <v>0</v>
      </c>
    </row>
    <row r="214" spans="1:11" ht="29.25" customHeight="1">
      <c r="A214" s="271"/>
      <c r="B214" s="219"/>
      <c r="C214" s="443" t="s">
        <v>494</v>
      </c>
      <c r="D214" s="443"/>
      <c r="E214" s="444" t="s">
        <v>362</v>
      </c>
      <c r="F214" s="322">
        <f t="shared" si="28"/>
        <v>2220.8</v>
      </c>
      <c r="G214" s="322">
        <f>SUM(G215,G228)</f>
        <v>2220.8</v>
      </c>
      <c r="H214" s="322">
        <f>SUM(H215,H228)</f>
        <v>0</v>
      </c>
      <c r="I214" s="322">
        <f t="shared" si="21"/>
        <v>2326.3</v>
      </c>
      <c r="J214" s="322">
        <f>SUM(J215,J228)</f>
        <v>2326.3</v>
      </c>
      <c r="K214" s="322">
        <f>SUM(K215,K228)</f>
        <v>0</v>
      </c>
    </row>
    <row r="215" spans="1:11" ht="30" customHeight="1">
      <c r="A215" s="271"/>
      <c r="B215" s="219"/>
      <c r="C215" s="224" t="s">
        <v>495</v>
      </c>
      <c r="D215" s="224"/>
      <c r="E215" s="223" t="s">
        <v>363</v>
      </c>
      <c r="F215" s="322">
        <f t="shared" si="28"/>
        <v>2220.8</v>
      </c>
      <c r="G215" s="322">
        <f>SUM(G216,G219,G222,G225)</f>
        <v>2220.8</v>
      </c>
      <c r="H215" s="322">
        <f>SUM(H216,H219,H222,H225)</f>
        <v>0</v>
      </c>
      <c r="I215" s="322">
        <f t="shared" si="21"/>
        <v>2326.3</v>
      </c>
      <c r="J215" s="322">
        <f>SUM(J216,J219,J222,J225)</f>
        <v>2326.3</v>
      </c>
      <c r="K215" s="322">
        <f>SUM(K216,K219,K222,K225)</f>
        <v>0</v>
      </c>
    </row>
    <row r="216" spans="1:11" s="228" customFormat="1" ht="41.25" customHeight="1">
      <c r="A216" s="219"/>
      <c r="B216" s="219"/>
      <c r="C216" s="224" t="s">
        <v>496</v>
      </c>
      <c r="D216" s="224"/>
      <c r="E216" s="223" t="s">
        <v>584</v>
      </c>
      <c r="F216" s="321">
        <f t="shared" si="28"/>
        <v>2160.8</v>
      </c>
      <c r="G216" s="321">
        <f>SUM(G217)</f>
        <v>2160.8</v>
      </c>
      <c r="H216" s="321">
        <f>SUM(H217)</f>
        <v>0</v>
      </c>
      <c r="I216" s="321">
        <f t="shared" si="21"/>
        <v>2266.3</v>
      </c>
      <c r="J216" s="321">
        <f>SUM(J217)</f>
        <v>2266.3</v>
      </c>
      <c r="K216" s="321">
        <f>SUM(K217)</f>
        <v>0</v>
      </c>
    </row>
    <row r="217" spans="1:11" s="228" customFormat="1" ht="20.25" customHeight="1">
      <c r="A217" s="219"/>
      <c r="B217" s="219"/>
      <c r="C217" s="390" t="str">
        <f>'5 - распред. по ст. 2019'!A46</f>
        <v>02 1 01 2К010</v>
      </c>
      <c r="D217" s="224"/>
      <c r="E217" s="223" t="s">
        <v>498</v>
      </c>
      <c r="F217" s="321">
        <f t="shared" si="28"/>
        <v>2160.8</v>
      </c>
      <c r="G217" s="321">
        <f>SUM(G218)</f>
        <v>2160.8</v>
      </c>
      <c r="H217" s="321">
        <f>SUM(H218)</f>
        <v>0</v>
      </c>
      <c r="I217" s="321">
        <f t="shared" si="21"/>
        <v>2266.3</v>
      </c>
      <c r="J217" s="321">
        <f>SUM(J218)</f>
        <v>2266.3</v>
      </c>
      <c r="K217" s="321">
        <f>SUM(K218)</f>
        <v>0</v>
      </c>
    </row>
    <row r="218" spans="1:11" ht="25.5" customHeight="1">
      <c r="A218" s="219"/>
      <c r="B218" s="224"/>
      <c r="C218" s="224"/>
      <c r="D218" s="224" t="s">
        <v>60</v>
      </c>
      <c r="E218" s="223" t="s">
        <v>61</v>
      </c>
      <c r="F218" s="321">
        <f t="shared" si="28"/>
        <v>2160.8</v>
      </c>
      <c r="G218" s="300">
        <v>2160.8</v>
      </c>
      <c r="H218" s="299">
        <v>0</v>
      </c>
      <c r="I218" s="321">
        <f t="shared" si="21"/>
        <v>2266.3</v>
      </c>
      <c r="J218" s="300">
        <v>2266.3</v>
      </c>
      <c r="K218" s="299">
        <v>0</v>
      </c>
    </row>
    <row r="219" spans="1:11" s="228" customFormat="1" ht="29.25" customHeight="1" hidden="1">
      <c r="A219" s="219"/>
      <c r="B219" s="219"/>
      <c r="C219" s="390" t="str">
        <f>'5 - распред. по ст. 2019'!A48</f>
        <v>02 1 02 00000</v>
      </c>
      <c r="D219" s="224"/>
      <c r="E219" s="389" t="str">
        <f>'5 - распред. по ст. 2019'!C48</f>
        <v>Основное мероприятие "Организация и проведение мероприятий"</v>
      </c>
      <c r="F219" s="321">
        <f t="shared" si="28"/>
        <v>0</v>
      </c>
      <c r="G219" s="321">
        <f>SUM(G220)</f>
        <v>0</v>
      </c>
      <c r="H219" s="321">
        <f>SUM(H220)</f>
        <v>0</v>
      </c>
      <c r="I219" s="321">
        <f aca="true" t="shared" si="29" ref="I219:I235">J219+K219</f>
        <v>0</v>
      </c>
      <c r="J219" s="321">
        <f>SUM(J220)</f>
        <v>0</v>
      </c>
      <c r="K219" s="321">
        <f>SUM(K220)</f>
        <v>0</v>
      </c>
    </row>
    <row r="220" spans="1:11" s="228" customFormat="1" ht="24" customHeight="1" hidden="1">
      <c r="A220" s="219"/>
      <c r="B220" s="219"/>
      <c r="C220" s="390" t="str">
        <f>'5 - распред. по ст. 2019'!A49</f>
        <v>02 1 02 2К020</v>
      </c>
      <c r="D220" s="224"/>
      <c r="E220" s="389" t="str">
        <f>'5 - распред. по ст. 2019'!C49</f>
        <v>Организация и проведение поселенческих мероприятий</v>
      </c>
      <c r="F220" s="321">
        <f t="shared" si="28"/>
        <v>0</v>
      </c>
      <c r="G220" s="321">
        <f>SUM(G221)</f>
        <v>0</v>
      </c>
      <c r="H220" s="321">
        <f>SUM(H221)</f>
        <v>0</v>
      </c>
      <c r="I220" s="321">
        <f t="shared" si="29"/>
        <v>0</v>
      </c>
      <c r="J220" s="321">
        <f>SUM(J221)</f>
        <v>0</v>
      </c>
      <c r="K220" s="321">
        <f>SUM(K221)</f>
        <v>0</v>
      </c>
    </row>
    <row r="221" spans="1:11" ht="25.5" customHeight="1" hidden="1">
      <c r="A221" s="219"/>
      <c r="B221" s="224"/>
      <c r="C221" s="224"/>
      <c r="D221" s="224" t="s">
        <v>60</v>
      </c>
      <c r="E221" s="223" t="s">
        <v>61</v>
      </c>
      <c r="F221" s="321">
        <f t="shared" si="28"/>
        <v>0</v>
      </c>
      <c r="G221" s="300">
        <f>'5 - распред. по ст. 2019'!E50</f>
        <v>0</v>
      </c>
      <c r="H221" s="299">
        <v>0</v>
      </c>
      <c r="I221" s="321">
        <f t="shared" si="29"/>
        <v>0</v>
      </c>
      <c r="J221" s="300"/>
      <c r="K221" s="299">
        <v>0</v>
      </c>
    </row>
    <row r="222" spans="1:11" s="228" customFormat="1" ht="25.5">
      <c r="A222" s="219"/>
      <c r="B222" s="219"/>
      <c r="C222" s="390" t="str">
        <f>'5 - распред. по ст. 2019'!A51</f>
        <v>02 1 03 00000</v>
      </c>
      <c r="D222" s="224"/>
      <c r="E222" s="389" t="str">
        <f>'5 - распред. по ст. 2019'!C51</f>
        <v>Основное мероприятие "Военно-патриотическое воспитание"</v>
      </c>
      <c r="F222" s="321">
        <f t="shared" si="28"/>
        <v>60</v>
      </c>
      <c r="G222" s="321">
        <f>SUM(G223)</f>
        <v>60</v>
      </c>
      <c r="H222" s="321">
        <f>SUM(H223)</f>
        <v>0</v>
      </c>
      <c r="I222" s="321">
        <f t="shared" si="29"/>
        <v>60</v>
      </c>
      <c r="J222" s="321">
        <f>SUM(J223)</f>
        <v>60</v>
      </c>
      <c r="K222" s="321">
        <f>SUM(K223)</f>
        <v>0</v>
      </c>
    </row>
    <row r="223" spans="1:11" s="228" customFormat="1" ht="25.5">
      <c r="A223" s="219"/>
      <c r="B223" s="219"/>
      <c r="C223" s="390" t="str">
        <f>'5 - распред. по ст. 2019'!A52</f>
        <v>02 1 03 2К040</v>
      </c>
      <c r="D223" s="224"/>
      <c r="E223" s="389" t="str">
        <f>'5 - распред. по ст. 2019'!C52</f>
        <v>Организация и проведение поселенческих мероприятий по военно-патриотическому воспитанию</v>
      </c>
      <c r="F223" s="321">
        <f t="shared" si="28"/>
        <v>60</v>
      </c>
      <c r="G223" s="321">
        <f>SUM(G224)</f>
        <v>60</v>
      </c>
      <c r="H223" s="321">
        <f>SUM(H224)</f>
        <v>0</v>
      </c>
      <c r="I223" s="321">
        <f t="shared" si="29"/>
        <v>60</v>
      </c>
      <c r="J223" s="321">
        <f>SUM(J224)</f>
        <v>60</v>
      </c>
      <c r="K223" s="321">
        <f>SUM(K224)</f>
        <v>0</v>
      </c>
    </row>
    <row r="224" spans="1:11" ht="25.5">
      <c r="A224" s="219"/>
      <c r="B224" s="224"/>
      <c r="C224" s="224"/>
      <c r="D224" s="224" t="s">
        <v>60</v>
      </c>
      <c r="E224" s="223" t="s">
        <v>61</v>
      </c>
      <c r="F224" s="321">
        <f t="shared" si="28"/>
        <v>60</v>
      </c>
      <c r="G224" s="300">
        <f>'5 - распред. по ст. 2019'!E53</f>
        <v>60</v>
      </c>
      <c r="H224" s="299">
        <v>0</v>
      </c>
      <c r="I224" s="321">
        <f t="shared" si="29"/>
        <v>60</v>
      </c>
      <c r="J224" s="300">
        <v>60</v>
      </c>
      <c r="K224" s="299">
        <v>0</v>
      </c>
    </row>
    <row r="225" spans="1:11" s="228" customFormat="1" ht="24.75" customHeight="1" hidden="1">
      <c r="A225" s="219"/>
      <c r="B225" s="219"/>
      <c r="C225" s="390" t="str">
        <f>'5 - распред. по ст. 2019'!A54</f>
        <v>02 1 04 00000</v>
      </c>
      <c r="D225" s="224"/>
      <c r="E225" s="389" t="str">
        <f>'5 - распред. по ст. 2019'!C54</f>
        <v>Основное мероприятие "Приведение в нормативное состояние объектов культурной сферы"</v>
      </c>
      <c r="F225" s="321">
        <f t="shared" si="28"/>
        <v>0</v>
      </c>
      <c r="G225" s="321">
        <f>SUM(G226)</f>
        <v>0</v>
      </c>
      <c r="H225" s="321">
        <f>SUM(H226)</f>
        <v>0</v>
      </c>
      <c r="I225" s="321">
        <f t="shared" si="29"/>
        <v>0</v>
      </c>
      <c r="J225" s="321">
        <f>SUM(J226)</f>
        <v>0</v>
      </c>
      <c r="K225" s="321">
        <f>SUM(K226)</f>
        <v>0</v>
      </c>
    </row>
    <row r="226" spans="1:11" s="228" customFormat="1" ht="24" customHeight="1" hidden="1">
      <c r="A226" s="219"/>
      <c r="B226" s="219"/>
      <c r="C226" s="390" t="str">
        <f>'5 - распред. по ст. 2019'!A55</f>
        <v>02 1 04 2К050</v>
      </c>
      <c r="D226" s="224"/>
      <c r="E226" s="389" t="str">
        <f>'5 - распред. по ст. 2019'!C55</f>
        <v>Устранение предписаний надзорных органов</v>
      </c>
      <c r="F226" s="321">
        <f t="shared" si="28"/>
        <v>0</v>
      </c>
      <c r="G226" s="321">
        <f>SUM(G227)</f>
        <v>0</v>
      </c>
      <c r="H226" s="321">
        <f>SUM(H227)</f>
        <v>0</v>
      </c>
      <c r="I226" s="321">
        <f t="shared" si="29"/>
        <v>0</v>
      </c>
      <c r="J226" s="321">
        <f>SUM(J227)</f>
        <v>0</v>
      </c>
      <c r="K226" s="321">
        <f>SUM(K227)</f>
        <v>0</v>
      </c>
    </row>
    <row r="227" spans="1:11" ht="25.5" customHeight="1" hidden="1">
      <c r="A227" s="219"/>
      <c r="B227" s="224"/>
      <c r="C227" s="224"/>
      <c r="D227" s="224" t="s">
        <v>60</v>
      </c>
      <c r="E227" s="223" t="s">
        <v>61</v>
      </c>
      <c r="F227" s="321">
        <f t="shared" si="28"/>
        <v>0</v>
      </c>
      <c r="G227" s="300"/>
      <c r="H227" s="299">
        <v>0</v>
      </c>
      <c r="I227" s="321">
        <f t="shared" si="29"/>
        <v>0</v>
      </c>
      <c r="J227" s="300"/>
      <c r="K227" s="299">
        <v>0</v>
      </c>
    </row>
    <row r="228" spans="1:11" s="228" customFormat="1" ht="30" customHeight="1" hidden="1">
      <c r="A228" s="219"/>
      <c r="B228" s="219"/>
      <c r="C228" s="219" t="s">
        <v>507</v>
      </c>
      <c r="D228" s="219"/>
      <c r="E228" s="221" t="s">
        <v>360</v>
      </c>
      <c r="F228" s="321">
        <f t="shared" si="28"/>
        <v>0</v>
      </c>
      <c r="G228" s="321">
        <f>SUM(G229)</f>
        <v>0</v>
      </c>
      <c r="H228" s="321">
        <f>SUM(H229)</f>
        <v>0</v>
      </c>
      <c r="I228" s="321">
        <f t="shared" si="29"/>
        <v>0</v>
      </c>
      <c r="J228" s="321">
        <f>SUM(J229)</f>
        <v>0</v>
      </c>
      <c r="K228" s="321">
        <f>SUM(K229)</f>
        <v>0</v>
      </c>
    </row>
    <row r="229" spans="1:11" s="228" customFormat="1" ht="22.5" customHeight="1" hidden="1">
      <c r="A229" s="219"/>
      <c r="B229" s="219"/>
      <c r="C229" s="390" t="str">
        <f>'5 - распред. по ст. 2019'!A61</f>
        <v>02 3 01 00000</v>
      </c>
      <c r="D229" s="224"/>
      <c r="E229" s="389" t="str">
        <f>'5 - распред. по ст. 2019'!C61</f>
        <v>Основное мероприятие "Создание условий для развития кадрового потенциала"</v>
      </c>
      <c r="F229" s="321">
        <f t="shared" si="28"/>
        <v>0</v>
      </c>
      <c r="G229" s="321">
        <f>SUM(G231)</f>
        <v>0</v>
      </c>
      <c r="H229" s="321">
        <f>SUM(H231)</f>
        <v>0</v>
      </c>
      <c r="I229" s="321">
        <f t="shared" si="29"/>
        <v>0</v>
      </c>
      <c r="J229" s="321">
        <f>SUM(J231)</f>
        <v>0</v>
      </c>
      <c r="K229" s="321">
        <f>SUM(K231)</f>
        <v>0</v>
      </c>
    </row>
    <row r="230" spans="1:11" s="228" customFormat="1" ht="22.5" customHeight="1" hidden="1">
      <c r="A230" s="219"/>
      <c r="B230" s="219"/>
      <c r="C230" s="390" t="str">
        <f>'5 - распред. по ст. 2019'!A62</f>
        <v>02 3 01 2К070</v>
      </c>
      <c r="D230" s="224"/>
      <c r="E230" s="389" t="str">
        <f>'5 - распред. по ст. 2019'!C62</f>
        <v>Участие в семинарах, курсах повышения квалификации</v>
      </c>
      <c r="F230" s="321">
        <f t="shared" si="28"/>
        <v>0</v>
      </c>
      <c r="G230" s="321">
        <f>SUM(G231)</f>
        <v>0</v>
      </c>
      <c r="H230" s="321">
        <f>SUM(H231)</f>
        <v>0</v>
      </c>
      <c r="I230" s="321">
        <f t="shared" si="29"/>
        <v>0</v>
      </c>
      <c r="J230" s="321">
        <f>SUM(J231)</f>
        <v>0</v>
      </c>
      <c r="K230" s="321">
        <f>SUM(K231)</f>
        <v>0</v>
      </c>
    </row>
    <row r="231" spans="1:11" ht="25.5" customHeight="1" hidden="1">
      <c r="A231" s="219"/>
      <c r="B231" s="224"/>
      <c r="C231" s="224"/>
      <c r="D231" s="224" t="s">
        <v>60</v>
      </c>
      <c r="E231" s="223" t="s">
        <v>61</v>
      </c>
      <c r="F231" s="321">
        <f t="shared" si="28"/>
        <v>0</v>
      </c>
      <c r="G231" s="300">
        <f>'5 - распред. по ст. 2019'!E63</f>
        <v>0</v>
      </c>
      <c r="H231" s="299">
        <v>0</v>
      </c>
      <c r="I231" s="321">
        <f t="shared" si="29"/>
        <v>0</v>
      </c>
      <c r="J231" s="300"/>
      <c r="K231" s="299">
        <v>0</v>
      </c>
    </row>
    <row r="232" spans="1:11" ht="12.75">
      <c r="A232" s="219"/>
      <c r="B232" s="242" t="s">
        <v>903</v>
      </c>
      <c r="C232" s="242"/>
      <c r="D232" s="242"/>
      <c r="E232" s="284" t="s">
        <v>904</v>
      </c>
      <c r="F232" s="322">
        <f t="shared" si="28"/>
        <v>30.6</v>
      </c>
      <c r="G232" s="322">
        <f aca="true" t="shared" si="30" ref="G232:H236">SUM(G233)</f>
        <v>0</v>
      </c>
      <c r="H232" s="322">
        <f t="shared" si="30"/>
        <v>30.6</v>
      </c>
      <c r="I232" s="322">
        <f t="shared" si="29"/>
        <v>30.6</v>
      </c>
      <c r="J232" s="322">
        <f aca="true" t="shared" si="31" ref="J232:K236">SUM(J233)</f>
        <v>0</v>
      </c>
      <c r="K232" s="322">
        <f t="shared" si="31"/>
        <v>30.6</v>
      </c>
    </row>
    <row r="233" spans="1:11" ht="12.75">
      <c r="A233" s="219"/>
      <c r="B233" s="284" t="s">
        <v>906</v>
      </c>
      <c r="C233" s="242"/>
      <c r="D233" s="242"/>
      <c r="E233" s="284" t="s">
        <v>905</v>
      </c>
      <c r="F233" s="322">
        <f t="shared" si="28"/>
        <v>30.6</v>
      </c>
      <c r="G233" s="322">
        <f t="shared" si="30"/>
        <v>0</v>
      </c>
      <c r="H233" s="322">
        <f t="shared" si="30"/>
        <v>30.6</v>
      </c>
      <c r="I233" s="322">
        <f t="shared" si="29"/>
        <v>30.6</v>
      </c>
      <c r="J233" s="322">
        <f t="shared" si="31"/>
        <v>0</v>
      </c>
      <c r="K233" s="322">
        <f t="shared" si="31"/>
        <v>30.6</v>
      </c>
    </row>
    <row r="234" spans="1:11" ht="12.75">
      <c r="A234" s="271"/>
      <c r="B234" s="219"/>
      <c r="C234" s="219" t="s">
        <v>455</v>
      </c>
      <c r="D234" s="271"/>
      <c r="E234" s="221" t="s">
        <v>272</v>
      </c>
      <c r="F234" s="322">
        <f t="shared" si="28"/>
        <v>30.6</v>
      </c>
      <c r="G234" s="322">
        <f t="shared" si="30"/>
        <v>0</v>
      </c>
      <c r="H234" s="322">
        <f t="shared" si="30"/>
        <v>30.6</v>
      </c>
      <c r="I234" s="322">
        <f t="shared" si="29"/>
        <v>30.6</v>
      </c>
      <c r="J234" s="322">
        <f t="shared" si="31"/>
        <v>0</v>
      </c>
      <c r="K234" s="322">
        <f t="shared" si="31"/>
        <v>30.6</v>
      </c>
    </row>
    <row r="235" spans="1:11" ht="38.25">
      <c r="A235" s="219"/>
      <c r="B235" s="224"/>
      <c r="C235" s="219" t="s">
        <v>481</v>
      </c>
      <c r="D235" s="219"/>
      <c r="E235" s="221" t="s">
        <v>287</v>
      </c>
      <c r="F235" s="322">
        <f t="shared" si="28"/>
        <v>30.6</v>
      </c>
      <c r="G235" s="322">
        <f t="shared" si="30"/>
        <v>0</v>
      </c>
      <c r="H235" s="322">
        <f t="shared" si="30"/>
        <v>30.6</v>
      </c>
      <c r="I235" s="322">
        <f t="shared" si="29"/>
        <v>30.6</v>
      </c>
      <c r="J235" s="322">
        <f t="shared" si="31"/>
        <v>0</v>
      </c>
      <c r="K235" s="322">
        <f t="shared" si="31"/>
        <v>30.6</v>
      </c>
    </row>
    <row r="236" spans="1:11" s="228" customFormat="1" ht="51">
      <c r="A236" s="219"/>
      <c r="B236" s="271"/>
      <c r="C236" s="224" t="s">
        <v>859</v>
      </c>
      <c r="D236" s="449"/>
      <c r="E236" s="673" t="s">
        <v>858</v>
      </c>
      <c r="F236" s="322">
        <f aca="true" t="shared" si="32" ref="F236:F241">G236+H236</f>
        <v>30.6</v>
      </c>
      <c r="G236" s="322">
        <f t="shared" si="30"/>
        <v>0</v>
      </c>
      <c r="H236" s="322">
        <f t="shared" si="30"/>
        <v>30.6</v>
      </c>
      <c r="I236" s="322">
        <f>J236+K236</f>
        <v>30.6</v>
      </c>
      <c r="J236" s="322">
        <f t="shared" si="31"/>
        <v>0</v>
      </c>
      <c r="K236" s="322">
        <f t="shared" si="31"/>
        <v>30.6</v>
      </c>
    </row>
    <row r="237" spans="1:11" ht="25.5">
      <c r="A237" s="271"/>
      <c r="B237" s="219"/>
      <c r="C237" s="271"/>
      <c r="D237" s="216" t="s">
        <v>24</v>
      </c>
      <c r="E237" s="218" t="s">
        <v>604</v>
      </c>
      <c r="F237" s="322">
        <f t="shared" si="32"/>
        <v>30.6</v>
      </c>
      <c r="G237" s="300">
        <v>0</v>
      </c>
      <c r="H237" s="300">
        <v>30.6</v>
      </c>
      <c r="I237" s="322">
        <f>J237+K237</f>
        <v>30.6</v>
      </c>
      <c r="J237" s="300">
        <v>0</v>
      </c>
      <c r="K237" s="300">
        <v>30.6</v>
      </c>
    </row>
    <row r="238" spans="1:11" ht="15" customHeight="1" hidden="1">
      <c r="A238" s="219"/>
      <c r="B238" s="242" t="s">
        <v>196</v>
      </c>
      <c r="C238" s="242"/>
      <c r="D238" s="242"/>
      <c r="E238" s="284" t="s">
        <v>197</v>
      </c>
      <c r="F238" s="322">
        <f t="shared" si="32"/>
        <v>0</v>
      </c>
      <c r="G238" s="322">
        <f>SUM(G239)</f>
        <v>0</v>
      </c>
      <c r="H238" s="322">
        <f>SUM(H239)</f>
        <v>0</v>
      </c>
      <c r="I238" s="322">
        <f aca="true" t="shared" si="33" ref="I238:I272">J238+K238</f>
        <v>0</v>
      </c>
      <c r="J238" s="322">
        <f>SUM(J239)</f>
        <v>0</v>
      </c>
      <c r="K238" s="322">
        <f>SUM(K239)</f>
        <v>0</v>
      </c>
    </row>
    <row r="239" spans="1:11" ht="15" customHeight="1" hidden="1">
      <c r="A239" s="219"/>
      <c r="B239" s="284" t="s">
        <v>198</v>
      </c>
      <c r="C239" s="242"/>
      <c r="D239" s="242"/>
      <c r="E239" s="284" t="s">
        <v>199</v>
      </c>
      <c r="F239" s="322">
        <f t="shared" si="32"/>
        <v>0</v>
      </c>
      <c r="G239" s="322">
        <f>SUM(G240)</f>
        <v>0</v>
      </c>
      <c r="H239" s="322">
        <f>SUM(H240)</f>
        <v>0</v>
      </c>
      <c r="I239" s="322">
        <f t="shared" si="33"/>
        <v>0</v>
      </c>
      <c r="J239" s="322">
        <f>SUM(J240)</f>
        <v>0</v>
      </c>
      <c r="K239" s="322">
        <f>SUM(K240)</f>
        <v>0</v>
      </c>
    </row>
    <row r="240" spans="1:11" ht="15" customHeight="1" hidden="1">
      <c r="A240" s="271"/>
      <c r="B240" s="219"/>
      <c r="C240" s="219" t="s">
        <v>455</v>
      </c>
      <c r="D240" s="271"/>
      <c r="E240" s="221" t="s">
        <v>272</v>
      </c>
      <c r="F240" s="322">
        <f t="shared" si="32"/>
        <v>0</v>
      </c>
      <c r="G240" s="322">
        <f>SUM(G241+G247)</f>
        <v>0</v>
      </c>
      <c r="H240" s="322">
        <f>SUM(H241+H247)</f>
        <v>0</v>
      </c>
      <c r="I240" s="322">
        <f t="shared" si="33"/>
        <v>0</v>
      </c>
      <c r="J240" s="322">
        <f>SUM(J241+J247)</f>
        <v>0</v>
      </c>
      <c r="K240" s="322">
        <f>SUM(K241+K247)</f>
        <v>0</v>
      </c>
    </row>
    <row r="241" spans="1:11" ht="45" customHeight="1" hidden="1">
      <c r="A241" s="219"/>
      <c r="B241" s="224"/>
      <c r="C241" s="219" t="s">
        <v>459</v>
      </c>
      <c r="D241" s="216"/>
      <c r="E241" s="217" t="s">
        <v>280</v>
      </c>
      <c r="F241" s="322">
        <f t="shared" si="32"/>
        <v>0</v>
      </c>
      <c r="G241" s="322">
        <f>SUM(G242,G245)</f>
        <v>0</v>
      </c>
      <c r="H241" s="322">
        <f>SUM(H242,H245)</f>
        <v>0</v>
      </c>
      <c r="I241" s="322">
        <f t="shared" si="33"/>
        <v>0</v>
      </c>
      <c r="J241" s="322">
        <f>SUM(J242,J245)</f>
        <v>0</v>
      </c>
      <c r="K241" s="322">
        <f>SUM(K242,K245)</f>
        <v>0</v>
      </c>
    </row>
    <row r="242" spans="1:11" s="228" customFormat="1" ht="51" customHeight="1" hidden="1">
      <c r="A242" s="219"/>
      <c r="B242" s="271"/>
      <c r="C242" s="219" t="s">
        <v>480</v>
      </c>
      <c r="D242" s="219"/>
      <c r="E242" s="223" t="s">
        <v>513</v>
      </c>
      <c r="F242" s="322">
        <f aca="true" t="shared" si="34" ref="F242:F270">G242+H242</f>
        <v>0</v>
      </c>
      <c r="G242" s="322">
        <f>SUM(G243)</f>
        <v>0</v>
      </c>
      <c r="H242" s="322">
        <f>R242</f>
        <v>0</v>
      </c>
      <c r="I242" s="322">
        <f t="shared" si="33"/>
        <v>0</v>
      </c>
      <c r="J242" s="322">
        <f>SUM(J243)</f>
        <v>0</v>
      </c>
      <c r="K242" s="322">
        <f>V242</f>
        <v>0</v>
      </c>
    </row>
    <row r="243" spans="1:11" ht="15" customHeight="1" hidden="1">
      <c r="A243" s="271"/>
      <c r="B243" s="219"/>
      <c r="C243" s="271"/>
      <c r="D243" s="224" t="s">
        <v>203</v>
      </c>
      <c r="E243" s="217" t="s">
        <v>204</v>
      </c>
      <c r="F243" s="322">
        <f t="shared" si="34"/>
        <v>0</v>
      </c>
      <c r="G243" s="322">
        <f>SUM(G244)</f>
        <v>0</v>
      </c>
      <c r="H243" s="322">
        <f>SUM(H244)</f>
        <v>0</v>
      </c>
      <c r="I243" s="322">
        <f t="shared" si="33"/>
        <v>0</v>
      </c>
      <c r="J243" s="322">
        <f>SUM(J244)</f>
        <v>0</v>
      </c>
      <c r="K243" s="322">
        <f>SUM(K244)</f>
        <v>0</v>
      </c>
    </row>
    <row r="244" spans="1:11" ht="31.5" customHeight="1" hidden="1">
      <c r="A244" s="271"/>
      <c r="B244" s="219"/>
      <c r="C244" s="271"/>
      <c r="D244" s="219"/>
      <c r="E244" s="381" t="s">
        <v>310</v>
      </c>
      <c r="F244" s="322">
        <f t="shared" si="34"/>
        <v>0</v>
      </c>
      <c r="G244" s="300"/>
      <c r="H244" s="300">
        <v>0</v>
      </c>
      <c r="I244" s="322">
        <f t="shared" si="33"/>
        <v>0</v>
      </c>
      <c r="J244" s="300"/>
      <c r="K244" s="300">
        <v>0</v>
      </c>
    </row>
    <row r="245" spans="1:11" s="228" customFormat="1" ht="76.5" hidden="1">
      <c r="A245" s="219"/>
      <c r="B245" s="271"/>
      <c r="C245" s="219" t="s">
        <v>516</v>
      </c>
      <c r="D245" s="271"/>
      <c r="E245" s="221" t="s">
        <v>769</v>
      </c>
      <c r="F245" s="322">
        <f t="shared" si="34"/>
        <v>0</v>
      </c>
      <c r="G245" s="322">
        <f>SUM(G246)</f>
        <v>0</v>
      </c>
      <c r="H245" s="322">
        <f>R245</f>
        <v>0</v>
      </c>
      <c r="I245" s="322">
        <f t="shared" si="33"/>
        <v>0</v>
      </c>
      <c r="J245" s="322">
        <f>SUM(J246)</f>
        <v>0</v>
      </c>
      <c r="K245" s="322">
        <f>V245</f>
        <v>0</v>
      </c>
    </row>
    <row r="246" spans="1:11" ht="15" customHeight="1" hidden="1">
      <c r="A246" s="271"/>
      <c r="B246" s="219"/>
      <c r="C246" s="239"/>
      <c r="D246" s="224" t="s">
        <v>203</v>
      </c>
      <c r="E246" s="217" t="s">
        <v>204</v>
      </c>
      <c r="F246" s="322">
        <f t="shared" si="34"/>
        <v>0</v>
      </c>
      <c r="G246" s="300"/>
      <c r="H246" s="300">
        <f>R246</f>
        <v>0</v>
      </c>
      <c r="I246" s="322">
        <f t="shared" si="33"/>
        <v>0</v>
      </c>
      <c r="J246" s="300"/>
      <c r="K246" s="300">
        <f>V246</f>
        <v>0</v>
      </c>
    </row>
    <row r="247" spans="1:11" ht="45" customHeight="1" hidden="1">
      <c r="A247" s="271"/>
      <c r="B247" s="219"/>
      <c r="C247" s="219" t="s">
        <v>481</v>
      </c>
      <c r="D247" s="219"/>
      <c r="E247" s="221" t="s">
        <v>287</v>
      </c>
      <c r="F247" s="458">
        <f t="shared" si="34"/>
        <v>0</v>
      </c>
      <c r="G247" s="322">
        <f>SUM(G248)</f>
        <v>0</v>
      </c>
      <c r="H247" s="322">
        <f>SUM(H248,H252)</f>
        <v>0</v>
      </c>
      <c r="I247" s="458">
        <f t="shared" si="33"/>
        <v>0</v>
      </c>
      <c r="J247" s="322">
        <f>SUM(J248)</f>
        <v>0</v>
      </c>
      <c r="K247" s="322">
        <f>SUM(K248,K252)</f>
        <v>0</v>
      </c>
    </row>
    <row r="248" spans="1:11" s="228" customFormat="1" ht="57.75" customHeight="1" hidden="1">
      <c r="A248" s="224"/>
      <c r="B248" s="271"/>
      <c r="C248" s="224" t="s">
        <v>482</v>
      </c>
      <c r="D248" s="449"/>
      <c r="E248" s="223" t="s">
        <v>483</v>
      </c>
      <c r="F248" s="322">
        <f t="shared" si="34"/>
        <v>0</v>
      </c>
      <c r="G248" s="322">
        <f>SUM(G249)</f>
        <v>0</v>
      </c>
      <c r="H248" s="322">
        <f>SUM(H249)</f>
        <v>0</v>
      </c>
      <c r="I248" s="322">
        <f t="shared" si="33"/>
        <v>0</v>
      </c>
      <c r="J248" s="322">
        <f>SUM(J249)</f>
        <v>0</v>
      </c>
      <c r="K248" s="322">
        <f>SUM(K249)</f>
        <v>0</v>
      </c>
    </row>
    <row r="249" spans="1:11" s="228" customFormat="1" ht="21.75" customHeight="1" hidden="1">
      <c r="A249" s="219"/>
      <c r="B249" s="219"/>
      <c r="C249" s="271"/>
      <c r="D249" s="224" t="s">
        <v>203</v>
      </c>
      <c r="E249" s="217" t="s">
        <v>204</v>
      </c>
      <c r="F249" s="321">
        <f t="shared" si="34"/>
        <v>0</v>
      </c>
      <c r="G249" s="321">
        <f>SUM(G250:G250)</f>
        <v>0</v>
      </c>
      <c r="H249" s="321">
        <f>SUM(H250:H250)</f>
        <v>0</v>
      </c>
      <c r="I249" s="321">
        <f t="shared" si="33"/>
        <v>0</v>
      </c>
      <c r="J249" s="321">
        <f>SUM(J250:J250)</f>
        <v>0</v>
      </c>
      <c r="K249" s="321">
        <f>SUM(K250:K250)</f>
        <v>0</v>
      </c>
    </row>
    <row r="250" spans="1:11" s="228" customFormat="1" ht="29.25" customHeight="1" hidden="1">
      <c r="A250" s="219"/>
      <c r="B250" s="219"/>
      <c r="C250" s="224"/>
      <c r="D250" s="219"/>
      <c r="E250" s="381" t="s">
        <v>310</v>
      </c>
      <c r="F250" s="321">
        <f t="shared" si="34"/>
        <v>0</v>
      </c>
      <c r="G250" s="298">
        <v>0</v>
      </c>
      <c r="H250" s="298"/>
      <c r="I250" s="321">
        <f t="shared" si="33"/>
        <v>0</v>
      </c>
      <c r="J250" s="298">
        <v>0</v>
      </c>
      <c r="K250" s="298"/>
    </row>
    <row r="251" spans="1:11" s="228" customFormat="1" ht="80.25" customHeight="1" hidden="1">
      <c r="A251" s="224"/>
      <c r="B251" s="271"/>
      <c r="C251" s="224" t="s">
        <v>758</v>
      </c>
      <c r="D251" s="271"/>
      <c r="E251" s="223" t="s">
        <v>484</v>
      </c>
      <c r="F251" s="322">
        <f t="shared" si="34"/>
        <v>0</v>
      </c>
      <c r="G251" s="322">
        <f>SUM(G252)</f>
        <v>0</v>
      </c>
      <c r="H251" s="322">
        <f>SUM(H252)</f>
        <v>0</v>
      </c>
      <c r="I251" s="322">
        <f t="shared" si="33"/>
        <v>0</v>
      </c>
      <c r="J251" s="322">
        <f>SUM(J252)</f>
        <v>0</v>
      </c>
      <c r="K251" s="322">
        <f>SUM(K252)</f>
        <v>0</v>
      </c>
    </row>
    <row r="252" spans="1:11" s="228" customFormat="1" ht="29.25" customHeight="1" hidden="1">
      <c r="A252" s="219"/>
      <c r="B252" s="219"/>
      <c r="C252" s="219"/>
      <c r="D252" s="224" t="s">
        <v>60</v>
      </c>
      <c r="E252" s="223" t="s">
        <v>61</v>
      </c>
      <c r="F252" s="321">
        <f t="shared" si="34"/>
        <v>0</v>
      </c>
      <c r="G252" s="299">
        <v>0</v>
      </c>
      <c r="H252" s="299"/>
      <c r="I252" s="321">
        <f t="shared" si="33"/>
        <v>0</v>
      </c>
      <c r="J252" s="299">
        <v>0</v>
      </c>
      <c r="K252" s="299"/>
    </row>
    <row r="253" spans="1:11" ht="15" customHeight="1">
      <c r="A253" s="219"/>
      <c r="B253" s="242" t="s">
        <v>206</v>
      </c>
      <c r="C253" s="242"/>
      <c r="D253" s="242"/>
      <c r="E253" s="284" t="s">
        <v>195</v>
      </c>
      <c r="F253" s="322">
        <f t="shared" si="34"/>
        <v>423.5</v>
      </c>
      <c r="G253" s="322">
        <f aca="true" t="shared" si="35" ref="G253:H261">SUM(G254)</f>
        <v>423.5</v>
      </c>
      <c r="H253" s="322">
        <f t="shared" si="35"/>
        <v>0</v>
      </c>
      <c r="I253" s="322">
        <f t="shared" si="33"/>
        <v>444.6</v>
      </c>
      <c r="J253" s="322">
        <f aca="true" t="shared" si="36" ref="J253:K261">SUM(J254)</f>
        <v>444.6</v>
      </c>
      <c r="K253" s="322">
        <f t="shared" si="36"/>
        <v>0</v>
      </c>
    </row>
    <row r="254" spans="1:11" ht="15" customHeight="1">
      <c r="A254" s="219"/>
      <c r="B254" s="284" t="s">
        <v>108</v>
      </c>
      <c r="C254" s="244"/>
      <c r="D254" s="244"/>
      <c r="E254" s="437" t="s">
        <v>251</v>
      </c>
      <c r="F254" s="322">
        <f t="shared" si="34"/>
        <v>423.5</v>
      </c>
      <c r="G254" s="322">
        <f t="shared" si="35"/>
        <v>423.5</v>
      </c>
      <c r="H254" s="322">
        <f t="shared" si="35"/>
        <v>0</v>
      </c>
      <c r="I254" s="322">
        <f t="shared" si="33"/>
        <v>444.6</v>
      </c>
      <c r="J254" s="322">
        <f t="shared" si="36"/>
        <v>444.6</v>
      </c>
      <c r="K254" s="322">
        <f t="shared" si="36"/>
        <v>0</v>
      </c>
    </row>
    <row r="255" spans="1:11" ht="60">
      <c r="A255" s="271"/>
      <c r="B255" s="219"/>
      <c r="C255" s="443" t="s">
        <v>418</v>
      </c>
      <c r="D255" s="443"/>
      <c r="E255" s="444" t="s">
        <v>417</v>
      </c>
      <c r="F255" s="322">
        <f>G255+H255</f>
        <v>423.5</v>
      </c>
      <c r="G255" s="322">
        <f>SUM(G256)</f>
        <v>423.5</v>
      </c>
      <c r="H255" s="322">
        <f>SUM(H256)</f>
        <v>0</v>
      </c>
      <c r="I255" s="322">
        <f t="shared" si="33"/>
        <v>444.6</v>
      </c>
      <c r="J255" s="322">
        <f>SUM(J256)</f>
        <v>444.6</v>
      </c>
      <c r="K255" s="322">
        <f>SUM(K256)</f>
        <v>0</v>
      </c>
    </row>
    <row r="256" spans="1:11" ht="25.5">
      <c r="A256" s="219"/>
      <c r="B256" s="224"/>
      <c r="C256" s="224" t="s">
        <v>420</v>
      </c>
      <c r="D256" s="224"/>
      <c r="E256" s="223" t="s">
        <v>419</v>
      </c>
      <c r="F256" s="322">
        <f t="shared" si="34"/>
        <v>423.5</v>
      </c>
      <c r="G256" s="322">
        <f>SUM(G257,G260)</f>
        <v>423.5</v>
      </c>
      <c r="H256" s="322">
        <f>SUM(H257,H260)</f>
        <v>0</v>
      </c>
      <c r="I256" s="322">
        <f t="shared" si="33"/>
        <v>444.6</v>
      </c>
      <c r="J256" s="322">
        <f>SUM(J257,J260)</f>
        <v>444.6</v>
      </c>
      <c r="K256" s="322">
        <f>SUM(K257,K260)</f>
        <v>0</v>
      </c>
    </row>
    <row r="257" spans="1:11" s="228" customFormat="1" ht="21" customHeight="1" hidden="1">
      <c r="A257" s="219"/>
      <c r="B257" s="219"/>
      <c r="C257" s="224" t="s">
        <v>422</v>
      </c>
      <c r="D257" s="224"/>
      <c r="E257" s="223" t="s">
        <v>421</v>
      </c>
      <c r="F257" s="322">
        <f>G257+H257</f>
        <v>0</v>
      </c>
      <c r="G257" s="322">
        <f t="shared" si="35"/>
        <v>0</v>
      </c>
      <c r="H257" s="322">
        <f t="shared" si="35"/>
        <v>0</v>
      </c>
      <c r="I257" s="322">
        <f t="shared" si="33"/>
        <v>0</v>
      </c>
      <c r="J257" s="322">
        <f t="shared" si="36"/>
        <v>0</v>
      </c>
      <c r="K257" s="322">
        <f t="shared" si="36"/>
        <v>0</v>
      </c>
    </row>
    <row r="258" spans="1:11" ht="30" customHeight="1" hidden="1">
      <c r="A258" s="219"/>
      <c r="B258" s="224"/>
      <c r="C258" s="224" t="s">
        <v>424</v>
      </c>
      <c r="D258" s="224"/>
      <c r="E258" s="223" t="s">
        <v>423</v>
      </c>
      <c r="F258" s="322">
        <f t="shared" si="34"/>
        <v>0</v>
      </c>
      <c r="G258" s="322">
        <f t="shared" si="35"/>
        <v>0</v>
      </c>
      <c r="H258" s="322">
        <f t="shared" si="35"/>
        <v>0</v>
      </c>
      <c r="I258" s="322">
        <f t="shared" si="33"/>
        <v>0</v>
      </c>
      <c r="J258" s="322">
        <f t="shared" si="36"/>
        <v>0</v>
      </c>
      <c r="K258" s="322">
        <f t="shared" si="36"/>
        <v>0</v>
      </c>
    </row>
    <row r="259" spans="1:11" ht="30" customHeight="1" hidden="1">
      <c r="A259" s="219"/>
      <c r="B259" s="224"/>
      <c r="C259" s="224"/>
      <c r="D259" s="224" t="s">
        <v>60</v>
      </c>
      <c r="E259" s="223" t="s">
        <v>61</v>
      </c>
      <c r="F259" s="322">
        <f t="shared" si="34"/>
        <v>0</v>
      </c>
      <c r="G259" s="300"/>
      <c r="H259" s="300">
        <f>'5 - распред. по ст. 2019'!F68</f>
        <v>0</v>
      </c>
      <c r="I259" s="322">
        <f t="shared" si="33"/>
        <v>0</v>
      </c>
      <c r="J259" s="300"/>
      <c r="K259" s="300">
        <f>'5 - распред. по ст. 2019'!I68</f>
        <v>0</v>
      </c>
    </row>
    <row r="260" spans="1:11" ht="30" customHeight="1">
      <c r="A260" s="219"/>
      <c r="B260" s="224"/>
      <c r="C260" s="224" t="s">
        <v>425</v>
      </c>
      <c r="D260" s="224"/>
      <c r="E260" s="223" t="s">
        <v>426</v>
      </c>
      <c r="F260" s="322">
        <f t="shared" si="34"/>
        <v>423.5</v>
      </c>
      <c r="G260" s="322">
        <f t="shared" si="35"/>
        <v>423.5</v>
      </c>
      <c r="H260" s="322">
        <f t="shared" si="35"/>
        <v>0</v>
      </c>
      <c r="I260" s="322">
        <f t="shared" si="33"/>
        <v>444.6</v>
      </c>
      <c r="J260" s="322">
        <f t="shared" si="36"/>
        <v>444.6</v>
      </c>
      <c r="K260" s="322">
        <f t="shared" si="36"/>
        <v>0</v>
      </c>
    </row>
    <row r="261" spans="1:11" ht="63.75">
      <c r="A261" s="219"/>
      <c r="B261" s="224"/>
      <c r="C261" s="224" t="s">
        <v>517</v>
      </c>
      <c r="D261" s="224"/>
      <c r="E261" s="223" t="s">
        <v>427</v>
      </c>
      <c r="F261" s="322">
        <f t="shared" si="34"/>
        <v>423.5</v>
      </c>
      <c r="G261" s="322">
        <f t="shared" si="35"/>
        <v>423.5</v>
      </c>
      <c r="H261" s="322">
        <f t="shared" si="35"/>
        <v>0</v>
      </c>
      <c r="I261" s="322">
        <f t="shared" si="33"/>
        <v>444.6</v>
      </c>
      <c r="J261" s="322">
        <f t="shared" si="36"/>
        <v>444.6</v>
      </c>
      <c r="K261" s="322">
        <f t="shared" si="36"/>
        <v>0</v>
      </c>
    </row>
    <row r="262" spans="1:11" ht="25.5">
      <c r="A262" s="219"/>
      <c r="B262" s="224"/>
      <c r="C262" s="224"/>
      <c r="D262" s="224" t="s">
        <v>60</v>
      </c>
      <c r="E262" s="223" t="s">
        <v>61</v>
      </c>
      <c r="F262" s="322">
        <f t="shared" si="34"/>
        <v>423.5</v>
      </c>
      <c r="G262" s="300">
        <v>423.5</v>
      </c>
      <c r="H262" s="300">
        <v>0</v>
      </c>
      <c r="I262" s="322">
        <f t="shared" si="33"/>
        <v>444.6</v>
      </c>
      <c r="J262" s="300">
        <v>444.6</v>
      </c>
      <c r="K262" s="300">
        <v>0</v>
      </c>
    </row>
    <row r="263" spans="1:11" ht="37.5" customHeight="1">
      <c r="A263" s="245" t="s">
        <v>97</v>
      </c>
      <c r="B263" s="245"/>
      <c r="C263" s="245"/>
      <c r="D263" s="245"/>
      <c r="E263" s="420" t="s">
        <v>98</v>
      </c>
      <c r="F263" s="321">
        <f t="shared" si="34"/>
        <v>81.30000000000001</v>
      </c>
      <c r="G263" s="321">
        <f>SUM(G264)</f>
        <v>81.30000000000001</v>
      </c>
      <c r="H263" s="321">
        <f aca="true" t="shared" si="37" ref="H263:H271">R263</f>
        <v>0</v>
      </c>
      <c r="I263" s="321">
        <f t="shared" si="33"/>
        <v>0</v>
      </c>
      <c r="J263" s="321">
        <f>SUM(J264)</f>
        <v>0</v>
      </c>
      <c r="K263" s="321">
        <f>V263</f>
        <v>0</v>
      </c>
    </row>
    <row r="264" spans="1:11" ht="15" customHeight="1">
      <c r="A264" s="245"/>
      <c r="B264" s="245" t="s">
        <v>154</v>
      </c>
      <c r="C264" s="240"/>
      <c r="D264" s="240"/>
      <c r="E264" s="240" t="s">
        <v>155</v>
      </c>
      <c r="F264" s="321">
        <f t="shared" si="34"/>
        <v>81.30000000000001</v>
      </c>
      <c r="G264" s="321">
        <f>SUM(G265)</f>
        <v>81.30000000000001</v>
      </c>
      <c r="H264" s="321">
        <f t="shared" si="37"/>
        <v>0</v>
      </c>
      <c r="I264" s="321">
        <f t="shared" si="33"/>
        <v>0</v>
      </c>
      <c r="J264" s="321">
        <f>SUM(J265)</f>
        <v>0</v>
      </c>
      <c r="K264" s="321">
        <f>V264</f>
        <v>0</v>
      </c>
    </row>
    <row r="265" spans="1:11" ht="45" customHeight="1">
      <c r="A265" s="245"/>
      <c r="B265" s="271" t="s">
        <v>157</v>
      </c>
      <c r="C265" s="375"/>
      <c r="D265" s="375"/>
      <c r="E265" s="438" t="s">
        <v>386</v>
      </c>
      <c r="F265" s="321">
        <f t="shared" si="34"/>
        <v>81.30000000000001</v>
      </c>
      <c r="G265" s="321">
        <f>SUM(G266)</f>
        <v>81.30000000000001</v>
      </c>
      <c r="H265" s="321">
        <f t="shared" si="37"/>
        <v>0</v>
      </c>
      <c r="I265" s="321">
        <f t="shared" si="33"/>
        <v>0</v>
      </c>
      <c r="J265" s="321">
        <f>SUM(J266)</f>
        <v>0</v>
      </c>
      <c r="K265" s="321">
        <f>V265</f>
        <v>0</v>
      </c>
    </row>
    <row r="266" spans="1:11" ht="15" customHeight="1">
      <c r="A266" s="245"/>
      <c r="B266" s="423"/>
      <c r="C266" s="440" t="s">
        <v>455</v>
      </c>
      <c r="D266" s="441"/>
      <c r="E266" s="442" t="s">
        <v>272</v>
      </c>
      <c r="F266" s="321">
        <f t="shared" si="34"/>
        <v>81.30000000000001</v>
      </c>
      <c r="G266" s="321">
        <f>SUM(G267)</f>
        <v>81.30000000000001</v>
      </c>
      <c r="H266" s="321">
        <f>SUM(H267)</f>
        <v>0</v>
      </c>
      <c r="I266" s="321">
        <f t="shared" si="33"/>
        <v>0</v>
      </c>
      <c r="J266" s="321">
        <f>SUM(J267)</f>
        <v>0</v>
      </c>
      <c r="K266" s="321">
        <f>SUM(K267)</f>
        <v>0</v>
      </c>
    </row>
    <row r="267" spans="1:11" ht="30" customHeight="1">
      <c r="A267" s="245"/>
      <c r="B267" s="423"/>
      <c r="C267" s="271" t="s">
        <v>456</v>
      </c>
      <c r="D267" s="448"/>
      <c r="E267" s="221" t="s">
        <v>519</v>
      </c>
      <c r="F267" s="321">
        <f t="shared" si="34"/>
        <v>81.30000000000001</v>
      </c>
      <c r="G267" s="321">
        <f>SUM(G268,G270)</f>
        <v>81.30000000000001</v>
      </c>
      <c r="H267" s="321">
        <f>SUM(H268,H270)</f>
        <v>0</v>
      </c>
      <c r="I267" s="321">
        <f t="shared" si="33"/>
        <v>0</v>
      </c>
      <c r="J267" s="321">
        <f>SUM(J268,J270)</f>
        <v>0</v>
      </c>
      <c r="K267" s="321">
        <f>SUM(K268,K270)</f>
        <v>0</v>
      </c>
    </row>
    <row r="268" spans="1:11" s="228" customFormat="1" ht="30" customHeight="1">
      <c r="A268" s="216"/>
      <c r="B268" s="376"/>
      <c r="C268" s="219" t="s">
        <v>457</v>
      </c>
      <c r="D268" s="449"/>
      <c r="E268" s="221" t="s">
        <v>384</v>
      </c>
      <c r="F268" s="321">
        <f t="shared" si="34"/>
        <v>33.1</v>
      </c>
      <c r="G268" s="321">
        <f>SUM(G269)</f>
        <v>33.1</v>
      </c>
      <c r="H268" s="321">
        <f>SUM(H269)</f>
        <v>0</v>
      </c>
      <c r="I268" s="321">
        <f t="shared" si="33"/>
        <v>0</v>
      </c>
      <c r="J268" s="321">
        <f>SUM(J269)</f>
        <v>0</v>
      </c>
      <c r="K268" s="321">
        <f>SUM(K269)</f>
        <v>0</v>
      </c>
    </row>
    <row r="269" spans="1:11" ht="75" customHeight="1">
      <c r="A269" s="216"/>
      <c r="B269" s="216"/>
      <c r="C269" s="219"/>
      <c r="D269" s="219" t="s">
        <v>23</v>
      </c>
      <c r="E269" s="221" t="s">
        <v>274</v>
      </c>
      <c r="F269" s="321">
        <f t="shared" si="34"/>
        <v>33.1</v>
      </c>
      <c r="G269" s="299">
        <v>33.1</v>
      </c>
      <c r="H269" s="299">
        <f t="shared" si="37"/>
        <v>0</v>
      </c>
      <c r="I269" s="321">
        <f t="shared" si="33"/>
        <v>0</v>
      </c>
      <c r="J269" s="299">
        <f>33.1-33.1</f>
        <v>0</v>
      </c>
      <c r="K269" s="299">
        <f>V269</f>
        <v>0</v>
      </c>
    </row>
    <row r="270" spans="1:20" s="30" customFormat="1" ht="30" customHeight="1">
      <c r="A270" s="376"/>
      <c r="B270" s="376"/>
      <c r="C270" s="219" t="s">
        <v>458</v>
      </c>
      <c r="D270" s="449"/>
      <c r="E270" s="221" t="s">
        <v>385</v>
      </c>
      <c r="F270" s="321">
        <f t="shared" si="34"/>
        <v>48.2</v>
      </c>
      <c r="G270" s="321">
        <f>SUM(G271)</f>
        <v>48.2</v>
      </c>
      <c r="H270" s="321">
        <f>SUM(H271)</f>
        <v>0</v>
      </c>
      <c r="I270" s="321">
        <f t="shared" si="33"/>
        <v>0</v>
      </c>
      <c r="J270" s="321">
        <f>SUM(J271)</f>
        <v>0</v>
      </c>
      <c r="K270" s="321">
        <f>SUM(K271)</f>
        <v>0</v>
      </c>
      <c r="T270" s="304"/>
    </row>
    <row r="271" spans="1:11" ht="30" customHeight="1">
      <c r="A271" s="216"/>
      <c r="B271" s="216"/>
      <c r="C271" s="216"/>
      <c r="D271" s="216" t="s">
        <v>24</v>
      </c>
      <c r="E271" s="223" t="s">
        <v>604</v>
      </c>
      <c r="F271" s="321">
        <f>G271+H271</f>
        <v>48.2</v>
      </c>
      <c r="G271" s="299">
        <v>48.2</v>
      </c>
      <c r="H271" s="299">
        <f t="shared" si="37"/>
        <v>0</v>
      </c>
      <c r="I271" s="321">
        <f t="shared" si="33"/>
        <v>0</v>
      </c>
      <c r="J271" s="299">
        <f>48.2-48.2</f>
        <v>0</v>
      </c>
      <c r="K271" s="299">
        <f>V271</f>
        <v>0</v>
      </c>
    </row>
    <row r="272" spans="1:11" ht="29.25" customHeight="1">
      <c r="A272" s="433"/>
      <c r="B272" s="433"/>
      <c r="C272" s="234"/>
      <c r="D272" s="433"/>
      <c r="E272" s="237" t="s">
        <v>294</v>
      </c>
      <c r="F272" s="439">
        <f>G272+H272</f>
        <v>9591.3</v>
      </c>
      <c r="G272" s="439">
        <f>SUM(G263+G14)</f>
        <v>9470</v>
      </c>
      <c r="H272" s="439">
        <f>SUM(H263+H14)</f>
        <v>121.30000000000001</v>
      </c>
      <c r="I272" s="439">
        <f t="shared" si="33"/>
        <v>9264.800000000001</v>
      </c>
      <c r="J272" s="439">
        <f>SUM(J263+J14)</f>
        <v>9141.2</v>
      </c>
      <c r="K272" s="439">
        <f>SUM(K263+K14)</f>
        <v>123.6</v>
      </c>
    </row>
  </sheetData>
  <sheetProtection/>
  <mergeCells count="13">
    <mergeCell ref="A7:H7"/>
    <mergeCell ref="A8:H8"/>
    <mergeCell ref="A11:A13"/>
    <mergeCell ref="B11:B13"/>
    <mergeCell ref="C11:C13"/>
    <mergeCell ref="D11:D13"/>
    <mergeCell ref="E11:E13"/>
    <mergeCell ref="F11:H11"/>
    <mergeCell ref="I11:K11"/>
    <mergeCell ref="F12:F13"/>
    <mergeCell ref="G12:H12"/>
    <mergeCell ref="I12:I13"/>
    <mergeCell ref="J12:K12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39"/>
  <sheetViews>
    <sheetView zoomScaleSheetLayoutView="100" zoomScalePageLayoutView="0" workbookViewId="0" topLeftCell="A2">
      <selection activeCell="L36" sqref="L36"/>
    </sheetView>
  </sheetViews>
  <sheetFormatPr defaultColWidth="9.140625" defaultRowHeight="12.75"/>
  <cols>
    <col min="2" max="2" width="69.00390625" style="0" customWidth="1"/>
    <col min="3" max="3" width="17.140625" style="0" customWidth="1"/>
  </cols>
  <sheetData>
    <row r="1" s="542" customFormat="1" ht="15.75" customHeight="1" hidden="1">
      <c r="C1" s="650" t="s">
        <v>79</v>
      </c>
    </row>
    <row r="2" spans="1:3" s="542" customFormat="1" ht="15">
      <c r="A2" s="24"/>
      <c r="B2" s="508" t="s">
        <v>862</v>
      </c>
      <c r="C2" s="652"/>
    </row>
    <row r="3" spans="1:3" ht="15">
      <c r="A3" s="289"/>
      <c r="B3" s="508" t="s">
        <v>148</v>
      </c>
      <c r="C3" s="478"/>
    </row>
    <row r="4" spans="1:3" ht="15">
      <c r="A4" s="289"/>
      <c r="B4" s="508" t="s">
        <v>149</v>
      </c>
      <c r="C4" s="478"/>
    </row>
    <row r="5" spans="1:3" ht="15">
      <c r="A5" s="289"/>
      <c r="B5" s="509" t="s">
        <v>927</v>
      </c>
      <c r="C5" s="479"/>
    </row>
    <row r="6" spans="1:3" ht="15">
      <c r="A6" s="289"/>
      <c r="B6" s="477"/>
      <c r="C6" s="33"/>
    </row>
    <row r="7" spans="1:3" ht="12.75">
      <c r="A7" s="693" t="s">
        <v>820</v>
      </c>
      <c r="B7" s="693"/>
      <c r="C7" s="693"/>
    </row>
    <row r="8" spans="1:3" ht="30" customHeight="1">
      <c r="A8" s="693"/>
      <c r="B8" s="693"/>
      <c r="C8" s="693"/>
    </row>
    <row r="9" spans="1:3" ht="15.75">
      <c r="A9" s="290"/>
      <c r="B9" s="290"/>
      <c r="C9" s="292" t="s">
        <v>351</v>
      </c>
    </row>
    <row r="10" spans="1:3" s="112" customFormat="1" ht="31.5">
      <c r="A10" s="291" t="s">
        <v>349</v>
      </c>
      <c r="B10" s="470" t="s">
        <v>662</v>
      </c>
      <c r="C10" s="291" t="s">
        <v>642</v>
      </c>
    </row>
    <row r="11" spans="1:3" s="112" customFormat="1" ht="47.25">
      <c r="A11" s="291"/>
      <c r="B11" s="480" t="s">
        <v>692</v>
      </c>
      <c r="C11" s="366">
        <f>SUM(C13,C18)</f>
        <v>1509.3</v>
      </c>
    </row>
    <row r="12" spans="1:3" s="112" customFormat="1" ht="31.5">
      <c r="A12" s="291"/>
      <c r="B12" s="480" t="s">
        <v>764</v>
      </c>
      <c r="C12" s="366">
        <v>1316</v>
      </c>
    </row>
    <row r="13" spans="1:3" s="112" customFormat="1" ht="31.5">
      <c r="A13" s="603" t="s">
        <v>21</v>
      </c>
      <c r="B13" s="480" t="s">
        <v>645</v>
      </c>
      <c r="C13" s="552">
        <f>SUM(C14:C17)</f>
        <v>699.9</v>
      </c>
    </row>
    <row r="14" spans="1:3" s="112" customFormat="1" ht="15.75">
      <c r="A14" s="603" t="s">
        <v>761</v>
      </c>
      <c r="B14" s="555" t="s">
        <v>646</v>
      </c>
      <c r="C14" s="556">
        <f>649.9</f>
        <v>649.9</v>
      </c>
    </row>
    <row r="15" spans="1:3" s="112" customFormat="1" ht="15.75">
      <c r="A15" s="603" t="s">
        <v>762</v>
      </c>
      <c r="B15" s="555" t="s">
        <v>648</v>
      </c>
      <c r="C15" s="556">
        <v>50</v>
      </c>
    </row>
    <row r="16" spans="1:3" s="112" customFormat="1" ht="15.75" hidden="1">
      <c r="A16" s="603"/>
      <c r="B16" s="512" t="s">
        <v>649</v>
      </c>
      <c r="C16" s="556">
        <f>200-200</f>
        <v>0</v>
      </c>
    </row>
    <row r="17" spans="1:3" s="112" customFormat="1" ht="31.5" hidden="1">
      <c r="A17" s="603"/>
      <c r="B17" s="512" t="s">
        <v>705</v>
      </c>
      <c r="C17" s="556"/>
    </row>
    <row r="18" spans="1:3" s="112" customFormat="1" ht="15.75">
      <c r="A18" s="603" t="s">
        <v>28</v>
      </c>
      <c r="B18" s="346" t="s">
        <v>650</v>
      </c>
      <c r="C18" s="552">
        <f>SUM(C19)+C33</f>
        <v>809.4</v>
      </c>
    </row>
    <row r="19" spans="1:3" s="112" customFormat="1" ht="15.75">
      <c r="A19" s="603" t="s">
        <v>57</v>
      </c>
      <c r="B19" s="555" t="s">
        <v>651</v>
      </c>
      <c r="C19" s="447">
        <f>SUM(C20:C32)</f>
        <v>458.9</v>
      </c>
    </row>
    <row r="20" spans="1:3" s="112" customFormat="1" ht="15.75">
      <c r="A20" s="603"/>
      <c r="B20" s="557" t="s">
        <v>750</v>
      </c>
      <c r="C20" s="558">
        <f>809.4-333.3-17.2</f>
        <v>458.9</v>
      </c>
    </row>
    <row r="21" spans="1:3" s="112" customFormat="1" ht="15.75" hidden="1">
      <c r="A21" s="603" t="s">
        <v>663</v>
      </c>
      <c r="B21" s="469" t="s">
        <v>721</v>
      </c>
      <c r="C21" s="559"/>
    </row>
    <row r="22" spans="1:3" s="112" customFormat="1" ht="15.75" hidden="1">
      <c r="A22" s="603" t="s">
        <v>664</v>
      </c>
      <c r="B22" s="469" t="s">
        <v>722</v>
      </c>
      <c r="C22" s="559"/>
    </row>
    <row r="23" spans="1:3" s="112" customFormat="1" ht="15.75" hidden="1">
      <c r="A23" s="603" t="s">
        <v>728</v>
      </c>
      <c r="B23" s="469" t="s">
        <v>723</v>
      </c>
      <c r="C23" s="559"/>
    </row>
    <row r="24" spans="1:3" s="112" customFormat="1" ht="15.75" hidden="1">
      <c r="A24" s="603" t="s">
        <v>729</v>
      </c>
      <c r="B24" s="469" t="s">
        <v>724</v>
      </c>
      <c r="C24" s="559"/>
    </row>
    <row r="25" spans="1:3" s="112" customFormat="1" ht="15.75" hidden="1">
      <c r="A25" s="603" t="s">
        <v>730</v>
      </c>
      <c r="B25" s="469" t="s">
        <v>720</v>
      </c>
      <c r="C25" s="559"/>
    </row>
    <row r="26" spans="1:3" s="112" customFormat="1" ht="31.5" hidden="1">
      <c r="A26" s="603" t="s">
        <v>731</v>
      </c>
      <c r="B26" s="469" t="s">
        <v>727</v>
      </c>
      <c r="C26" s="559"/>
    </row>
    <row r="27" spans="1:3" s="112" customFormat="1" ht="15.75" hidden="1">
      <c r="A27" s="603" t="s">
        <v>732</v>
      </c>
      <c r="B27" s="469" t="s">
        <v>716</v>
      </c>
      <c r="C27" s="559"/>
    </row>
    <row r="28" spans="1:3" s="112" customFormat="1" ht="15.75" hidden="1">
      <c r="A28" s="603" t="s">
        <v>733</v>
      </c>
      <c r="B28" s="469" t="s">
        <v>717</v>
      </c>
      <c r="C28" s="559"/>
    </row>
    <row r="29" spans="1:3" s="112" customFormat="1" ht="15.75" hidden="1">
      <c r="A29" s="603" t="s">
        <v>734</v>
      </c>
      <c r="B29" s="469" t="s">
        <v>718</v>
      </c>
      <c r="C29" s="559"/>
    </row>
    <row r="30" spans="1:3" s="112" customFormat="1" ht="15.75" hidden="1">
      <c r="A30" s="603" t="s">
        <v>735</v>
      </c>
      <c r="B30" s="469" t="s">
        <v>726</v>
      </c>
      <c r="C30" s="559"/>
    </row>
    <row r="31" spans="1:3" s="112" customFormat="1" ht="31.5" hidden="1">
      <c r="A31" s="603" t="s">
        <v>736</v>
      </c>
      <c r="B31" s="469" t="s">
        <v>725</v>
      </c>
      <c r="C31" s="559"/>
    </row>
    <row r="32" spans="1:3" s="112" customFormat="1" ht="15.75" hidden="1">
      <c r="A32" s="603" t="s">
        <v>737</v>
      </c>
      <c r="B32" s="469" t="s">
        <v>719</v>
      </c>
      <c r="C32" s="559"/>
    </row>
    <row r="33" spans="1:3" s="112" customFormat="1" ht="15.75">
      <c r="A33" s="603" t="s">
        <v>763</v>
      </c>
      <c r="B33" s="555" t="s">
        <v>467</v>
      </c>
      <c r="C33" s="552">
        <f>SUM(C34:C35)</f>
        <v>350.5</v>
      </c>
    </row>
    <row r="34" spans="1:3" s="112" customFormat="1" ht="31.5">
      <c r="A34" s="293"/>
      <c r="B34" s="560" t="s">
        <v>909</v>
      </c>
      <c r="C34" s="558">
        <v>333.3</v>
      </c>
    </row>
    <row r="35" spans="1:3" s="112" customFormat="1" ht="31.5">
      <c r="A35" s="293"/>
      <c r="B35" s="560" t="s">
        <v>910</v>
      </c>
      <c r="C35" s="558">
        <v>17.2</v>
      </c>
    </row>
    <row r="36" spans="1:3" s="481" customFormat="1" ht="18.75">
      <c r="A36" s="482"/>
      <c r="B36" s="483" t="s">
        <v>350</v>
      </c>
      <c r="C36" s="550">
        <f>SUM(C13,C18)</f>
        <v>1509.3</v>
      </c>
    </row>
    <row r="39" ht="12.75" hidden="1">
      <c r="B39" t="s">
        <v>791</v>
      </c>
    </row>
  </sheetData>
  <sheetProtection/>
  <mergeCells count="1">
    <mergeCell ref="A7:C8"/>
  </mergeCells>
  <printOptions/>
  <pageMargins left="0.984251968503937" right="0.3937007874015748" top="0.5905511811023623" bottom="0.5905511811023623" header="0" footer="0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Адм.Чекменевского СП</dc:creator>
  <cp:keywords/>
  <dc:description/>
  <cp:lastModifiedBy>1</cp:lastModifiedBy>
  <cp:lastPrinted>2018-12-26T05:18:21Z</cp:lastPrinted>
  <dcterms:created xsi:type="dcterms:W3CDTF">1996-10-08T23:32:33Z</dcterms:created>
  <dcterms:modified xsi:type="dcterms:W3CDTF">2018-12-26T11:01:01Z</dcterms:modified>
  <cp:category/>
  <cp:version/>
  <cp:contentType/>
  <cp:contentStatus/>
</cp:coreProperties>
</file>